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6360" windowHeight="6045" tabRatio="716" activeTab="2"/>
  </bookViews>
  <sheets>
    <sheet name="INDICE" sheetId="1" r:id="rId1"/>
    <sheet name="RESUMEN" sheetId="2" r:id="rId2"/>
    <sheet name="Novedades" sheetId="3" r:id="rId3"/>
    <sheet name="CUADRO 1.1" sheetId="4" r:id="rId4"/>
    <sheet name="CUADRO 1,2" sheetId="5" r:id="rId5"/>
    <sheet name="CUADRO 1,3" sheetId="6" r:id="rId6"/>
    <sheet name="CUADRO 1,4" sheetId="7" r:id="rId7"/>
    <sheet name="CUADRO 1.5" sheetId="8" r:id="rId8"/>
    <sheet name="CUADRO 1.6" sheetId="9" r:id="rId9"/>
    <sheet name="CUADRO 1.6 B" sheetId="10" r:id="rId10"/>
    <sheet name="CUADRO 1,7" sheetId="11" r:id="rId11"/>
    <sheet name="CUADRO 1,8" sheetId="12" r:id="rId12"/>
    <sheet name="CUADRO 1.8 B" sheetId="13" r:id="rId13"/>
    <sheet name="CUADRO 1.8 C" sheetId="14" r:id="rId14"/>
    <sheet name="CUADRO 1,9" sheetId="15" r:id="rId15"/>
    <sheet name="CUADRO 1.9 B" sheetId="16" r:id="rId16"/>
    <sheet name="CUADRO 1.9C" sheetId="17" r:id="rId17"/>
    <sheet name="CUADRO 1.10" sheetId="18" r:id="rId18"/>
    <sheet name="CUADRO 1.11" sheetId="19" r:id="rId19"/>
    <sheet name="CUADRO 1.12" sheetId="20" r:id="rId20"/>
    <sheet name="CUADRO 1.13" sheetId="21" r:id="rId21"/>
  </sheets>
  <definedNames>
    <definedName name="_Regression_Int" localSheetId="3" hidden="1">1</definedName>
    <definedName name="A_impresión_IM" localSheetId="3">'CUADRO 1.1'!$A$12:$M$20</definedName>
    <definedName name="_xlnm.Print_Area" localSheetId="3">'CUADRO 1.1'!$A$1:$M$42</definedName>
    <definedName name="_xlnm.Print_Area" localSheetId="17">'CUADRO 1.10'!$A$3:$Q$58</definedName>
    <definedName name="_xlnm.Print_Area" localSheetId="18">'CUADRO 1.11'!$A$3:$Q$57</definedName>
    <definedName name="_xlnm.Print_Area" localSheetId="19">'CUADRO 1.12'!$A$3:$Q$21</definedName>
    <definedName name="_xlnm.Print_Area" localSheetId="20">'CUADRO 1.13'!$A$3:$Q$12</definedName>
    <definedName name="_xlnm.Print_Area" localSheetId="9">'CUADRO 1.6 B'!$A$3:$I$63</definedName>
    <definedName name="_xlnm.Print_Area" localSheetId="12">'CUADRO 1.8 B'!$A$3:$Q$40</definedName>
    <definedName name="_xlnm.Print_Area" localSheetId="13">'CUADRO 1.8 C'!$A$3:$Q$56</definedName>
    <definedName name="_xlnm.Print_Area" localSheetId="15">'CUADRO 1.9 B'!$A$3:$Q$40</definedName>
    <definedName name="_xlnm.Print_Area" localSheetId="16">'CUADRO 1.9C'!$A$3:$Q$57</definedName>
    <definedName name="_xlnm.Print_Area" localSheetId="1">'RESUMEN'!$A$1:$M$74</definedName>
    <definedName name="PAX_NACIONAL" localSheetId="5">'CUADRO 1,3'!$A$5:$H$20</definedName>
    <definedName name="PAX_NACIONAL" localSheetId="6">'CUADRO 1,4'!$A$5:$N$33</definedName>
    <definedName name="PAX_NACIONAL" localSheetId="10">'CUADRO 1,7'!$A$5:$H$32</definedName>
    <definedName name="PAX_NACIONAL" localSheetId="11">'CUADRO 1,8'!$A$5:$H$56</definedName>
    <definedName name="PAX_NACIONAL" localSheetId="14">'CUADRO 1,9'!$A$5:$H$44</definedName>
    <definedName name="PAX_NACIONAL" localSheetId="17">'CUADRO 1.10'!$A$5:$N$57</definedName>
    <definedName name="PAX_NACIONAL" localSheetId="18">'CUADRO 1.11'!$A$5:$N$57</definedName>
    <definedName name="PAX_NACIONAL" localSheetId="19">'CUADRO 1.12'!$A$5:$N$20</definedName>
    <definedName name="PAX_NACIONAL" localSheetId="20">'CUADRO 1.13'!$A$5:$N$12</definedName>
    <definedName name="PAX_NACIONAL" localSheetId="7">'CUADRO 1.5'!$A$5:$N$30</definedName>
    <definedName name="PAX_NACIONAL" localSheetId="8">'CUADRO 1.6'!$A$5:$H$46</definedName>
    <definedName name="PAX_NACIONAL" localSheetId="9">'CUADRO 1.6 B'!$A$5:$H$62</definedName>
    <definedName name="PAX_NACIONAL" localSheetId="12">'CUADRO 1.8 B'!$A$5:$N$37</definedName>
    <definedName name="PAX_NACIONAL" localSheetId="13">'CUADRO 1.8 C'!$A$5:$N$53</definedName>
    <definedName name="PAX_NACIONAL" localSheetId="15">'CUADRO 1.9 B'!$A$5:$N$37</definedName>
    <definedName name="PAX_NACIONAL" localSheetId="16">'CUADRO 1.9C'!$A$5:$N$54</definedName>
    <definedName name="PAX_NACIONAL">'CUADRO 1,2'!$A$5:$H$13</definedName>
    <definedName name="_xlnm.Print_Titles" localSheetId="3">'CUADRO 1.1'!$4:$11</definedName>
    <definedName name="Títulos_a_imprimir_IM" localSheetId="3">'CUADRO 1.1'!$4:$11</definedName>
  </definedNames>
  <calcPr fullCalcOnLoad="1"/>
</workbook>
</file>

<file path=xl/sharedStrings.xml><?xml version="1.0" encoding="utf-8"?>
<sst xmlns="http://schemas.openxmlformats.org/spreadsheetml/2006/main" count="1102" uniqueCount="395">
  <si>
    <t>Internacionales</t>
  </si>
  <si>
    <t>Domésticos</t>
  </si>
  <si>
    <t>Ene-Ago 2009</t>
  </si>
  <si>
    <t>Ene-Ago 2010</t>
  </si>
  <si>
    <t>% Var</t>
  </si>
  <si>
    <t>Agosto 2009</t>
  </si>
  <si>
    <t>Agosto 2010</t>
  </si>
  <si>
    <t>Pasajeros</t>
  </si>
  <si>
    <t>No se incluye la operación de la erolínea CV Cargo, para los meses de julio y agosto de 2010,</t>
  </si>
  <si>
    <t>Fuente: Empresas Aéreas Archivo Origen-Destino</t>
  </si>
  <si>
    <t>Información provisional. Carga y Correo en Toneladas</t>
  </si>
  <si>
    <t>Ene - Ago 2010 / Ene - Ago 2009</t>
  </si>
  <si>
    <t>Variación Acumulada %</t>
  </si>
  <si>
    <t>Ago 2010 - Ago 2009</t>
  </si>
  <si>
    <t>Variación Mensual %</t>
  </si>
  <si>
    <t>Ene- Ago 2010</t>
  </si>
  <si>
    <t>Ene- Ago 2009</t>
  </si>
  <si>
    <t>Información acumulada</t>
  </si>
  <si>
    <t>Agosto</t>
  </si>
  <si>
    <t>Julio</t>
  </si>
  <si>
    <t>Junio</t>
  </si>
  <si>
    <t xml:space="preserve">Mayo </t>
  </si>
  <si>
    <t>Abril</t>
  </si>
  <si>
    <t>Marzo</t>
  </si>
  <si>
    <t>Febrero</t>
  </si>
  <si>
    <t>Enero</t>
  </si>
  <si>
    <t>Diciembre</t>
  </si>
  <si>
    <t>Noviembre</t>
  </si>
  <si>
    <t>Octubre</t>
  </si>
  <si>
    <t>Septiembre</t>
  </si>
  <si>
    <t>Total</t>
  </si>
  <si>
    <t>Llegada</t>
  </si>
  <si>
    <t>Salida</t>
  </si>
  <si>
    <t>Llegados</t>
  </si>
  <si>
    <t>Salidos</t>
  </si>
  <si>
    <t xml:space="preserve"> </t>
  </si>
  <si>
    <t>Carga + Correo</t>
  </si>
  <si>
    <t>Correo</t>
  </si>
  <si>
    <t>Carga</t>
  </si>
  <si>
    <t>PERIODO</t>
  </si>
  <si>
    <t>TOTAL</t>
  </si>
  <si>
    <t>I N T E R N A C I O N A L</t>
  </si>
  <si>
    <t xml:space="preserve">   N A C I O N A L</t>
  </si>
  <si>
    <t>Cuadro 1.1 Comportamiento del transporte aéreo regular - Pasajeros y carga</t>
  </si>
  <si>
    <t>Ir al Indice</t>
  </si>
  <si>
    <t>Fuente: Empresas Aéreas Archivo Origen-Destino.  *: Variación superior al 500%</t>
  </si>
  <si>
    <t xml:space="preserve">Información provisional. </t>
  </si>
  <si>
    <t>Aer. Antioquia</t>
  </si>
  <si>
    <t>Easy Fly</t>
  </si>
  <si>
    <t>Satena</t>
  </si>
  <si>
    <t>SAM</t>
  </si>
  <si>
    <t>Aerorepublica</t>
  </si>
  <si>
    <t>Aires</t>
  </si>
  <si>
    <t>Avianca</t>
  </si>
  <si>
    <t>% Var.</t>
  </si>
  <si>
    <t>Ene - Ago 2009</t>
  </si>
  <si>
    <t>% PART</t>
  </si>
  <si>
    <t>Ene - Ago 2010</t>
  </si>
  <si>
    <t>Comparativo acumulado</t>
  </si>
  <si>
    <t>Comparativo mensual</t>
  </si>
  <si>
    <t>EMPRESA</t>
  </si>
  <si>
    <t>Cuadro 1.2 Pasajeros nacionales por empresa</t>
  </si>
  <si>
    <t>Fuente: Empresas Aéreas</t>
  </si>
  <si>
    <t>Información provisional. Carga en toneladas</t>
  </si>
  <si>
    <t>Otras</t>
  </si>
  <si>
    <t>Arkas</t>
  </si>
  <si>
    <t>Sadelca</t>
  </si>
  <si>
    <t>Tampa</t>
  </si>
  <si>
    <t>Air Colombia</t>
  </si>
  <si>
    <t>Selva</t>
  </si>
  <si>
    <t>LAS</t>
  </si>
  <si>
    <t>Aerosucre</t>
  </si>
  <si>
    <t>Cuadro 1.3 Carga nacional por empresa</t>
  </si>
  <si>
    <t>Información provisional. *: Variación superior a 500%.</t>
  </si>
  <si>
    <t>Air Comet</t>
  </si>
  <si>
    <t>Cubana</t>
  </si>
  <si>
    <t>Dutch Antilles</t>
  </si>
  <si>
    <t>Tame</t>
  </si>
  <si>
    <t>Aerol. Argentinas</t>
  </si>
  <si>
    <t>VRG Lineas Aereas</t>
  </si>
  <si>
    <t>Aeroméxico</t>
  </si>
  <si>
    <t>Air Canada</t>
  </si>
  <si>
    <t>Jetblue</t>
  </si>
  <si>
    <t>Mexicana</t>
  </si>
  <si>
    <t>Lan Chile</t>
  </si>
  <si>
    <t>Lacsa</t>
  </si>
  <si>
    <t>Air France</t>
  </si>
  <si>
    <t>Delta</t>
  </si>
  <si>
    <t>Lan Peru</t>
  </si>
  <si>
    <t>Continental</t>
  </si>
  <si>
    <t>Taca</t>
  </si>
  <si>
    <t>Spirit Airlines</t>
  </si>
  <si>
    <t>Aerogal</t>
  </si>
  <si>
    <t>Iberia</t>
  </si>
  <si>
    <t>Copa</t>
  </si>
  <si>
    <t>American</t>
  </si>
  <si>
    <t xml:space="preserve">Agosto 2009 </t>
  </si>
  <si>
    <t>Aerolínea</t>
  </si>
  <si>
    <t>Cuadro 1.4 Pasajeros internacionales por empresa</t>
  </si>
  <si>
    <t xml:space="preserve">Información provisional. *: Variación superior a 500%.  </t>
  </si>
  <si>
    <t>Absa</t>
  </si>
  <si>
    <t>Cargolux</t>
  </si>
  <si>
    <t>Fedex</t>
  </si>
  <si>
    <t>Mas Air</t>
  </si>
  <si>
    <t>Ups</t>
  </si>
  <si>
    <t>Florida West</t>
  </si>
  <si>
    <t>Martinair</t>
  </si>
  <si>
    <t>Centurion</t>
  </si>
  <si>
    <t>Linea A. Carguera de Col.</t>
  </si>
  <si>
    <t>Cuadro 1.5 Carga internacional por empresa</t>
  </si>
  <si>
    <t>Información provisional . Fuente: Empresas Aéreas Archivo Origen-Destino</t>
  </si>
  <si>
    <t>OTRAS</t>
  </si>
  <si>
    <t>ADZ-PVA-ADZ</t>
  </si>
  <si>
    <t>CAQ-EOH-CAQ</t>
  </si>
  <si>
    <t>BOG-VVC-BOG</t>
  </si>
  <si>
    <t>CLO-PSO-CLO</t>
  </si>
  <si>
    <t>BOG-FLA-BOG</t>
  </si>
  <si>
    <t>MDE-SMR-MDE</t>
  </si>
  <si>
    <t>BOG-PPN-BOG</t>
  </si>
  <si>
    <t>BOG-AUC-BOG</t>
  </si>
  <si>
    <t>CUC-BGA-CUC</t>
  </si>
  <si>
    <t>EOH-PEI-EOH</t>
  </si>
  <si>
    <t>ADZ-MDE-ADZ</t>
  </si>
  <si>
    <t>CLO-BAQ-CLO</t>
  </si>
  <si>
    <t>BOG-LET-BOG</t>
  </si>
  <si>
    <t>EOH-MTR-EOH</t>
  </si>
  <si>
    <t>BOG-IBE-BOG</t>
  </si>
  <si>
    <t>BAQ-MDE-BAQ</t>
  </si>
  <si>
    <t>EOH-UIB-EOH</t>
  </si>
  <si>
    <t>BOG-PSO-BOG</t>
  </si>
  <si>
    <t>CLO-CTG-CLO</t>
  </si>
  <si>
    <t>CTG-MDE-CTG</t>
  </si>
  <si>
    <t>APO-EOH-APO</t>
  </si>
  <si>
    <t>BOG-EOH-BOG</t>
  </si>
  <si>
    <t>ADZ-CLO-ADZ</t>
  </si>
  <si>
    <t>BOG-AXM-BOG</t>
  </si>
  <si>
    <t>BOG-MZL-BOG</t>
  </si>
  <si>
    <t>BOG-EYP-BOG</t>
  </si>
  <si>
    <t>BOG-NVA-BOG</t>
  </si>
  <si>
    <t>BOG-VUP-BOG</t>
  </si>
  <si>
    <t>CLO-MDE-CLO</t>
  </si>
  <si>
    <t>BOG-ADZ-BOG</t>
  </si>
  <si>
    <t>BOG-MTR-BOG</t>
  </si>
  <si>
    <t>BOG-PEI-BOG</t>
  </si>
  <si>
    <t>BOG-CUC-BOG</t>
  </si>
  <si>
    <t>BOG-SMR-BOG</t>
  </si>
  <si>
    <t>BOG-BGA-BOG</t>
  </si>
  <si>
    <t>BOG-BAQ-BOG</t>
  </si>
  <si>
    <t>BOG-CTG-BOG</t>
  </si>
  <si>
    <t>BOG-CLO-BOG</t>
  </si>
  <si>
    <t>BOG-MDE-BOG</t>
  </si>
  <si>
    <t xml:space="preserve">TOTAL </t>
  </si>
  <si>
    <t>RUTA</t>
  </si>
  <si>
    <t>Cuadro 1.6 Pasajeros nacionales por principales rutas</t>
  </si>
  <si>
    <r>
      <t xml:space="preserve">Información provisional. Fuente empresas aéreas.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500%.</t>
    </r>
  </si>
  <si>
    <t>OTRAS RUTAS</t>
  </si>
  <si>
    <t>RUTA - EMPRESA</t>
  </si>
  <si>
    <t>Cuadro 1.6B Pasajeros nacionales - Rutas troncales por empresa</t>
  </si>
  <si>
    <t>No se incluye la información de la empresa CV Cargo.</t>
  </si>
  <si>
    <t>Carga en toneladas.</t>
  </si>
  <si>
    <t>Información provisional. Fuente: Empresas Aéreas. *: Variación superior al 500%.</t>
  </si>
  <si>
    <t>BOG-MVP-BOG</t>
  </si>
  <si>
    <t>*</t>
  </si>
  <si>
    <t>Cuadro 1.7 Carga nacional por principales rutas</t>
  </si>
  <si>
    <t>Información provisional. *: Variación superior a 500%. Fuente: Empresas Aéreas archivo Origen-Destino</t>
  </si>
  <si>
    <t>OTROS MERCADOS</t>
  </si>
  <si>
    <t>MDE-AUA-MDE</t>
  </si>
  <si>
    <t>CLO-AUA-CLO</t>
  </si>
  <si>
    <t>BOG-CUR-BOG</t>
  </si>
  <si>
    <t>BOG-HAV-BOG</t>
  </si>
  <si>
    <t>BOG-AUA-BOG</t>
  </si>
  <si>
    <t>ISLAS CARIBE</t>
  </si>
  <si>
    <t>BOG-SDQ-BOG</t>
  </si>
  <si>
    <t>BAQ-PTY-BAQ</t>
  </si>
  <si>
    <t>BOG-SJO-BOG</t>
  </si>
  <si>
    <t>CLO-PTY-CLO</t>
  </si>
  <si>
    <t>MDE-PTY-MDE</t>
  </si>
  <si>
    <t>BOG-MEX-BOG</t>
  </si>
  <si>
    <t>BOG-PTY-BOG</t>
  </si>
  <si>
    <t>CENTRO AMERICA</t>
  </si>
  <si>
    <t>CTG-MAD-CTG</t>
  </si>
  <si>
    <t>MDE-MAD-MDE</t>
  </si>
  <si>
    <t>BOG-BCN-BOG</t>
  </si>
  <si>
    <t>CLO-MAD-CLO</t>
  </si>
  <si>
    <t>BOG-CDG-BOG</t>
  </si>
  <si>
    <t>BOG-MAD-BOG</t>
  </si>
  <si>
    <t>EUROPA</t>
  </si>
  <si>
    <t>CLO-UIO-CLO</t>
  </si>
  <si>
    <t>MDE-CCS-MDE</t>
  </si>
  <si>
    <t>MDE-LIM-MDE</t>
  </si>
  <si>
    <t>BOG-GYE-BOG</t>
  </si>
  <si>
    <t>MDE-UIO-MDE</t>
  </si>
  <si>
    <t>BOG-SCL-BOG</t>
  </si>
  <si>
    <t>BOG-BUE-BOG</t>
  </si>
  <si>
    <t>BOG-SAO-BOG</t>
  </si>
  <si>
    <t>BOG-CCS-BOG</t>
  </si>
  <si>
    <t>BOG-LIM-BOG</t>
  </si>
  <si>
    <t>BOG-UIO-BOG</t>
  </si>
  <si>
    <t>SURAMERICA</t>
  </si>
  <si>
    <t>BOG-ATL-BOG</t>
  </si>
  <si>
    <t>CTG-FLL-CTG</t>
  </si>
  <si>
    <t>BOG-YYZ-BOG</t>
  </si>
  <si>
    <t>BAQ-MIA-BAQ</t>
  </si>
  <si>
    <t>BOG-ORL-BOG</t>
  </si>
  <si>
    <t>BOG-IAH-BOG</t>
  </si>
  <si>
    <t>CLO-MIA-CLO</t>
  </si>
  <si>
    <t>MDE-MIA-MDE</t>
  </si>
  <si>
    <t>BOG-FLL-BOG</t>
  </si>
  <si>
    <t>BOG-NYC-BOG</t>
  </si>
  <si>
    <t>BOG-MIA-BOG</t>
  </si>
  <si>
    <t>NORTE AMÉRICA</t>
  </si>
  <si>
    <t>MERCADO - RUTA</t>
  </si>
  <si>
    <t>Cuadro 1.8 Pasajeros internacionales por principales rutas</t>
  </si>
  <si>
    <t xml:space="preserve">Información provisional. *: Variación superior a 500%   </t>
  </si>
  <si>
    <t>OTROS</t>
  </si>
  <si>
    <t>TRINIDAD Y TOBAGO</t>
  </si>
  <si>
    <t>CUBA</t>
  </si>
  <si>
    <t>ANTILLAS HOLANDESAS</t>
  </si>
  <si>
    <t>GUATEMALA</t>
  </si>
  <si>
    <t>REPUBLICA DOMINICANA</t>
  </si>
  <si>
    <t>EL SALVADOR</t>
  </si>
  <si>
    <t>COSTA RICA</t>
  </si>
  <si>
    <t>MEXICO</t>
  </si>
  <si>
    <t>PANAMA</t>
  </si>
  <si>
    <t>CENTRO AMÉRICA</t>
  </si>
  <si>
    <t>INGLATERRA</t>
  </si>
  <si>
    <t>FRANCIA</t>
  </si>
  <si>
    <t>ESPAÑA</t>
  </si>
  <si>
    <t>CHILE</t>
  </si>
  <si>
    <t>BRASIL</t>
  </si>
  <si>
    <t>ARGENTINA</t>
  </si>
  <si>
    <t>VENEZUELA</t>
  </si>
  <si>
    <t>PERU</t>
  </si>
  <si>
    <t>ECUADOR</t>
  </si>
  <si>
    <t>PUERTO RICO</t>
  </si>
  <si>
    <t>CANADA</t>
  </si>
  <si>
    <t>ESTADOS UNIDOS</t>
  </si>
  <si>
    <t>NORTEAMÉRICA</t>
  </si>
  <si>
    <t>Enero - Agosto 2009</t>
  </si>
  <si>
    <t>Enero - Agosto 2010</t>
  </si>
  <si>
    <t>Continente - País</t>
  </si>
  <si>
    <t>Cuadro 1.8B Pasajeros Internacionales por Continente y País</t>
  </si>
  <si>
    <t>Aeromexico</t>
  </si>
  <si>
    <t>Continente - Empresa</t>
  </si>
  <si>
    <t>Cuadro 1.8C Pasajeros Internacionales por Continente y Empresa</t>
  </si>
  <si>
    <t>Fuente: Empresas Aéreas archivo Origen-Destino.</t>
  </si>
  <si>
    <t>Información provisional. Carga en toneladas. *: Variación superior a 500%.</t>
  </si>
  <si>
    <t>BOG-LUX-BOG</t>
  </si>
  <si>
    <t>BOG-AMS-BOG</t>
  </si>
  <si>
    <t>BOG-CPQ-BOG</t>
  </si>
  <si>
    <t>Cuadro 1.9 Carga internacional por principales rutas</t>
  </si>
  <si>
    <t>Información Provisional. *: Variación superior a 500%. Fuente: Empresas Aéreas. Carga en toneladas.</t>
  </si>
  <si>
    <t>BARBADOS</t>
  </si>
  <si>
    <t>LUXEMBURGO</t>
  </si>
  <si>
    <t>HOLANDA</t>
  </si>
  <si>
    <t>Cuadro 1.9B Carga Internacional por Continente y País</t>
  </si>
  <si>
    <t>Cuadro 1.9C Carga Internacional por Continente y Empresa</t>
  </si>
  <si>
    <t>No se incluyen pasajeros en tránsito ni pasajeros en conexión.</t>
  </si>
  <si>
    <t>Información provisional. Fuente: Empresas Aéreas Archivo Origen-Destino.</t>
  </si>
  <si>
    <t>TAME</t>
  </si>
  <si>
    <t>CONDOTO</t>
  </si>
  <si>
    <t>CAPURGANA</t>
  </si>
  <si>
    <t>BUENAVENTURA</t>
  </si>
  <si>
    <t>ALDANA</t>
  </si>
  <si>
    <t>EL BAGRE</t>
  </si>
  <si>
    <t>NUQUI</t>
  </si>
  <si>
    <t>REMEDIOS</t>
  </si>
  <si>
    <t>PUERTO LEGUIZAMO</t>
  </si>
  <si>
    <t>MITU</t>
  </si>
  <si>
    <t>VILLA GARZON</t>
  </si>
  <si>
    <t>SAN JOSE DEL GUAVIARE</t>
  </si>
  <si>
    <t>PROVIDENCIA</t>
  </si>
  <si>
    <t>GUAPI</t>
  </si>
  <si>
    <t>PUERTO INIRIDA</t>
  </si>
  <si>
    <t>PUERTO CARRENO</t>
  </si>
  <si>
    <t>BAHIA SOLANO</t>
  </si>
  <si>
    <t>CAUCASIA</t>
  </si>
  <si>
    <t>PUERTO ASIS</t>
  </si>
  <si>
    <t>RIOHACHA</t>
  </si>
  <si>
    <t>TUMACO</t>
  </si>
  <si>
    <t>VILLAVICENCIO</t>
  </si>
  <si>
    <t>COROZAL</t>
  </si>
  <si>
    <t>FLORENCIA</t>
  </si>
  <si>
    <t>POPAYAN</t>
  </si>
  <si>
    <t>ARAUCA - MUNICIPIO</t>
  </si>
  <si>
    <t>LETICIA</t>
  </si>
  <si>
    <t>BARRANCABERMEJA</t>
  </si>
  <si>
    <t>IBAGUE</t>
  </si>
  <si>
    <t>CAREPA</t>
  </si>
  <si>
    <t>QUIBDO</t>
  </si>
  <si>
    <t>EL YOPAL</t>
  </si>
  <si>
    <t>ARMENIA</t>
  </si>
  <si>
    <t>MANIZALES</t>
  </si>
  <si>
    <t>PASTO</t>
  </si>
  <si>
    <t>NEIVA</t>
  </si>
  <si>
    <t>VALLEDUPAR</t>
  </si>
  <si>
    <t>MONTERIA</t>
  </si>
  <si>
    <t>PEREIRA</t>
  </si>
  <si>
    <t>SAN ANDRES - ISLA</t>
  </si>
  <si>
    <t>CUCUTA</t>
  </si>
  <si>
    <t>SANTA MARTA</t>
  </si>
  <si>
    <t>MEDELLIN</t>
  </si>
  <si>
    <t>BUCARAMANGA</t>
  </si>
  <si>
    <t>BARRANQUILLA</t>
  </si>
  <si>
    <t>CARTAGENA</t>
  </si>
  <si>
    <t>RIONEGRO - ANTIOQUIA</t>
  </si>
  <si>
    <t>CALI</t>
  </si>
  <si>
    <t>BOGOTA</t>
  </si>
  <si>
    <t>AEROPUERTO</t>
  </si>
  <si>
    <t>Cuadro 1.10 Pasajeros Nacionales por Aeropuerto</t>
  </si>
  <si>
    <t>No se incluye la carga en tránsito.</t>
  </si>
  <si>
    <r>
      <t xml:space="preserve">Información provisional. Carga en toneladas. Fuente: Empresas aéreas archivo origen-destino. 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</t>
    </r>
  </si>
  <si>
    <t>LA PEDRERA</t>
  </si>
  <si>
    <t>SAN VICENTE DEL CAGUAN</t>
  </si>
  <si>
    <t>SOLANO</t>
  </si>
  <si>
    <t>SAN MARTIN</t>
  </si>
  <si>
    <t>LA PRIMAVERA</t>
  </si>
  <si>
    <t>TARAIRA</t>
  </si>
  <si>
    <t>SANTA RITA - VICHADA</t>
  </si>
  <si>
    <t>MIRAFLORES - GUAVIARE</t>
  </si>
  <si>
    <t>GUAINIA (BARRANCO MINAS)</t>
  </si>
  <si>
    <t>CARURU</t>
  </si>
  <si>
    <t>LA MACARENA</t>
  </si>
  <si>
    <t>LA URIBE</t>
  </si>
  <si>
    <t>MELGAR</t>
  </si>
  <si>
    <t>Cuadro 1.11 Carga Nacional por Aeropuerto</t>
  </si>
  <si>
    <t>Cuadro 1.12 Pasajeros Internacionales por Aeropuerto</t>
  </si>
  <si>
    <t>Nota: No incluye la carga en tránsito.</t>
  </si>
  <si>
    <t>Información provisional. Fuente: Empresas Aéreas Archivo Origen-Destino. Carga en toneladas.</t>
  </si>
  <si>
    <t>Cuadro 1.13 Carga Internacional por Aeropuerto</t>
  </si>
  <si>
    <t>Aeronáutica Civil de Colombia</t>
  </si>
  <si>
    <t>Oficina de Transporte Aéreo</t>
  </si>
  <si>
    <t>Grupo de Estudios Sectoriales</t>
  </si>
  <si>
    <t>Operación regular</t>
  </si>
  <si>
    <t xml:space="preserve">Cuadro 1.1 </t>
  </si>
  <si>
    <t>Comportamiento del Transporte aéreo regular - Pasajeros y Carga</t>
  </si>
  <si>
    <t xml:space="preserve">Cuadro 1.2 </t>
  </si>
  <si>
    <t>Pasajeros Nacionales por empresa</t>
  </si>
  <si>
    <t>Cuadro 1.3</t>
  </si>
  <si>
    <t>Carga nacional por empresa</t>
  </si>
  <si>
    <t>Cuadro 1.4</t>
  </si>
  <si>
    <t>Pasajeros Internacionales por empresa</t>
  </si>
  <si>
    <t>Cuadro 1.5</t>
  </si>
  <si>
    <t>Carga internacional por empresa</t>
  </si>
  <si>
    <t>Cuadro 1.6</t>
  </si>
  <si>
    <t>Pasajeros Nacionales por principales rutas</t>
  </si>
  <si>
    <t>Cuadro 1.6B</t>
  </si>
  <si>
    <t>Pasajeros Rutas troncales por empresa</t>
  </si>
  <si>
    <t xml:space="preserve">Cuadro 1.7 </t>
  </si>
  <si>
    <t>Carga nacional por principales rutas</t>
  </si>
  <si>
    <t>Cuadro 1.8</t>
  </si>
  <si>
    <t>Pasajeros internacionales por principales rutas</t>
  </si>
  <si>
    <t>Cuadro 1.8B</t>
  </si>
  <si>
    <t>Pasajeros internacionales Continente - País</t>
  </si>
  <si>
    <t>Cuadro 1.8C</t>
  </si>
  <si>
    <t>Pasajeros internacionales Continente – Empresa</t>
  </si>
  <si>
    <t>Cuadro 1.9</t>
  </si>
  <si>
    <t>Carga internacional por principales rutas</t>
  </si>
  <si>
    <t>Cuadro 1.9B</t>
  </si>
  <si>
    <t>Carga internacional por Continente – País</t>
  </si>
  <si>
    <t>Cuadro 1.9C</t>
  </si>
  <si>
    <t>Carga internacional por Continente – Empresa</t>
  </si>
  <si>
    <t>Cuadro 1.10</t>
  </si>
  <si>
    <t>Pasajeros nacionales por aeropuerto</t>
  </si>
  <si>
    <t>Cuadro 1.11</t>
  </si>
  <si>
    <t>Carga nacional por aeropuerto</t>
  </si>
  <si>
    <t>Cuadro 1.12</t>
  </si>
  <si>
    <t>Pasajeros internacionales por aeropuerto</t>
  </si>
  <si>
    <t>Cuadro 1.13</t>
  </si>
  <si>
    <t>Carga internacional por aeropuerto</t>
  </si>
  <si>
    <t>Edición</t>
  </si>
  <si>
    <t>Juan Carlos Torres Camargo</t>
  </si>
  <si>
    <t>Estadístico Grupo de Estudios Sectoriales</t>
  </si>
  <si>
    <t>juan.torres@aerocivil.gov.co</t>
  </si>
  <si>
    <t>Boletín Origen-Destino Agosto 2010</t>
  </si>
  <si>
    <t xml:space="preserve">Indice </t>
  </si>
  <si>
    <t>Resumen</t>
  </si>
  <si>
    <t>Tráfico</t>
  </si>
  <si>
    <t>Información mensual</t>
  </si>
  <si>
    <t>Nacional</t>
  </si>
  <si>
    <t>Internacional</t>
  </si>
  <si>
    <t>Carga y correo (ton)</t>
  </si>
  <si>
    <t>Nota: La empresa CV cargo no reportó la información correspondiente a los meses de julio y agosto 2010,</t>
  </si>
  <si>
    <t>Esta empresa ha movilizado en promedio 700 toneladas mensuales en operación doméstica.</t>
  </si>
  <si>
    <t>Transporte Aéreo regular</t>
  </si>
  <si>
    <t>Origen-Destino</t>
  </si>
  <si>
    <t>Novedades</t>
  </si>
  <si>
    <t>CV Cargo</t>
  </si>
  <si>
    <t>Novedades.:</t>
  </si>
  <si>
    <t>Esta aerolínea no reportó la información correspondiente al mes de agosto de 2010, ni tampoco la información correspondiente al mes de</t>
  </si>
  <si>
    <t>julio de 2010. Esta aerolinea moviliza en promedio 700 toneladas mensuales en operación doméstica.</t>
  </si>
  <si>
    <t>Arkas S.A.</t>
  </si>
  <si>
    <t>Esta aerolínea no operó durante el mes de agosto de 2010,</t>
  </si>
  <si>
    <t>Novedades importantes para la interpretación de la información.</t>
  </si>
  <si>
    <t>Resumen y gráficos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</si>
</sst>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1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ourier"/>
      <family val="3"/>
    </font>
    <font>
      <sz val="10"/>
      <name val="Century Gothic"/>
      <family val="2"/>
    </font>
    <font>
      <b/>
      <sz val="10"/>
      <color indexed="40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0"/>
      <color indexed="49"/>
      <name val="Century Gothic"/>
      <family val="2"/>
    </font>
    <font>
      <b/>
      <sz val="11"/>
      <color indexed="49"/>
      <name val="Century Gothic"/>
      <family val="2"/>
    </font>
    <font>
      <b/>
      <sz val="12"/>
      <color indexed="49"/>
      <name val="Century Gothic"/>
      <family val="2"/>
    </font>
    <font>
      <b/>
      <sz val="10"/>
      <color indexed="56"/>
      <name val="Century Gothic"/>
      <family val="2"/>
    </font>
    <font>
      <b/>
      <sz val="12"/>
      <name val="Century Gothic"/>
      <family val="2"/>
    </font>
    <font>
      <sz val="10"/>
      <color indexed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1"/>
      <name val="Century Gothic"/>
      <family val="2"/>
    </font>
    <font>
      <b/>
      <sz val="9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sz val="9"/>
      <name val="Century Gothic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5"/>
      <name val="Century Gothic"/>
      <family val="2"/>
    </font>
    <font>
      <sz val="10"/>
      <name val="Arial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sz val="10"/>
      <name val="Arial Unicode MS"/>
      <family val="2"/>
    </font>
    <font>
      <b/>
      <sz val="13"/>
      <color indexed="12"/>
      <name val="Century Gothic"/>
      <family val="2"/>
    </font>
    <font>
      <sz val="12"/>
      <color indexed="12"/>
      <name val="Century Gothic"/>
      <family val="2"/>
    </font>
    <font>
      <b/>
      <u val="single"/>
      <sz val="15"/>
      <color indexed="48"/>
      <name val="Arial"/>
      <family val="2"/>
    </font>
    <font>
      <sz val="13"/>
      <color indexed="12"/>
      <name val="Century Gothic"/>
      <family val="2"/>
    </font>
    <font>
      <sz val="11"/>
      <color indexed="12"/>
      <name val="Century Gothic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9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u val="single"/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1"/>
      <color indexed="48"/>
      <name val="Arial"/>
      <family val="2"/>
    </font>
    <font>
      <sz val="11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8.8"/>
      <color indexed="20"/>
      <name val="Arial"/>
      <family val="2"/>
    </font>
    <font>
      <b/>
      <sz val="13"/>
      <name val="Century Gothic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sz val="13"/>
      <color indexed="8"/>
      <name val="Arial"/>
      <family val="2"/>
    </font>
    <font>
      <sz val="13"/>
      <name val="Century Gothic"/>
      <family val="2"/>
    </font>
    <font>
      <sz val="24"/>
      <color indexed="62"/>
      <name val="Arial"/>
      <family val="2"/>
    </font>
    <font>
      <sz val="18"/>
      <color indexed="62"/>
      <name val="Arial"/>
      <family val="2"/>
    </font>
    <font>
      <b/>
      <sz val="13"/>
      <color indexed="18"/>
      <name val="Arial"/>
      <family val="2"/>
    </font>
    <font>
      <b/>
      <sz val="16"/>
      <color indexed="18"/>
      <name val="Arial"/>
      <family val="2"/>
    </font>
    <font>
      <b/>
      <sz val="24"/>
      <color indexed="56"/>
      <name val="Arial"/>
      <family val="2"/>
    </font>
    <font>
      <b/>
      <sz val="19"/>
      <color indexed="56"/>
      <name val="Arial"/>
      <family val="2"/>
    </font>
    <font>
      <sz val="10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20"/>
      <color indexed="56"/>
      <name val="Arial"/>
      <family val="2"/>
    </font>
    <font>
      <b/>
      <sz val="18"/>
      <color indexed="56"/>
      <name val="Arial"/>
      <family val="2"/>
    </font>
    <font>
      <b/>
      <u val="single"/>
      <sz val="20"/>
      <color indexed="56"/>
      <name val="Century Gothic"/>
      <family val="2"/>
    </font>
    <font>
      <sz val="10"/>
      <color indexed="56"/>
      <name val="Century Gothic"/>
      <family val="2"/>
    </font>
    <font>
      <b/>
      <sz val="12"/>
      <color indexed="56"/>
      <name val="Century Gothic"/>
      <family val="2"/>
    </font>
    <font>
      <b/>
      <sz val="17"/>
      <color indexed="56"/>
      <name val="Century Gothic"/>
      <family val="2"/>
    </font>
    <font>
      <sz val="11"/>
      <color indexed="56"/>
      <name val="Century Gothic"/>
      <family val="2"/>
    </font>
    <font>
      <sz val="13"/>
      <color indexed="56"/>
      <name val="Century Gothic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8.8"/>
      <color theme="1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Century Gothic"/>
      <family val="2"/>
    </font>
    <font>
      <b/>
      <sz val="10"/>
      <color theme="8" tint="-0.24997000396251678"/>
      <name val="Century Gothic"/>
      <family val="2"/>
    </font>
    <font>
      <b/>
      <sz val="11"/>
      <color theme="8" tint="-0.24997000396251678"/>
      <name val="Century Gothic"/>
      <family val="2"/>
    </font>
    <font>
      <b/>
      <sz val="12"/>
      <color theme="8" tint="-0.24997000396251678"/>
      <name val="Century Gothic"/>
      <family val="2"/>
    </font>
    <font>
      <b/>
      <sz val="10"/>
      <color theme="3"/>
      <name val="Century Gothic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sz val="24"/>
      <color theme="3" tint="0.39998000860214233"/>
      <name val="Arial"/>
      <family val="2"/>
    </font>
    <font>
      <sz val="18"/>
      <color theme="3" tint="0.39998000860214233"/>
      <name val="Arial"/>
      <family val="2"/>
    </font>
    <font>
      <b/>
      <sz val="24"/>
      <color rgb="FF002060"/>
      <name val="Arial"/>
      <family val="2"/>
    </font>
    <font>
      <b/>
      <sz val="19"/>
      <color rgb="FF002060"/>
      <name val="Arial"/>
      <family val="2"/>
    </font>
    <font>
      <sz val="10"/>
      <color rgb="FF002060"/>
      <name val="Arial"/>
      <family val="2"/>
    </font>
    <font>
      <b/>
      <u val="single"/>
      <sz val="20"/>
      <color rgb="FF002060"/>
      <name val="Arial"/>
      <family val="2"/>
    </font>
    <font>
      <b/>
      <sz val="20"/>
      <color rgb="FF002060"/>
      <name val="Arial"/>
      <family val="2"/>
    </font>
    <font>
      <b/>
      <sz val="18"/>
      <color rgb="FF002060"/>
      <name val="Arial"/>
      <family val="2"/>
    </font>
    <font>
      <b/>
      <u val="single"/>
      <sz val="20"/>
      <color rgb="FF002060"/>
      <name val="Century Gothic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b/>
      <sz val="17"/>
      <color rgb="FF002060"/>
      <name val="Century Gothic"/>
      <family val="2"/>
    </font>
    <font>
      <sz val="11"/>
      <color rgb="FF002060"/>
      <name val="Century Gothic"/>
      <family val="2"/>
    </font>
    <font>
      <sz val="13"/>
      <color rgb="FF00206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n"/>
      <right style="thick"/>
      <top style="thick"/>
      <bottom style="double"/>
    </border>
    <border>
      <left style="thin"/>
      <right style="thin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ck"/>
      <right style="medium"/>
      <top style="thin"/>
      <bottom style="thin"/>
    </border>
    <border>
      <left style="thin"/>
      <right style="thick"/>
      <top style="medium"/>
      <bottom style="medium"/>
    </border>
    <border>
      <left style="thick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ck"/>
      <bottom style="double"/>
    </border>
    <border>
      <left style="thin"/>
      <right style="thick"/>
      <top style="medium"/>
      <bottom style="thick"/>
    </border>
    <border>
      <left style="medium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double"/>
    </border>
    <border>
      <left style="thick"/>
      <right style="medium"/>
      <top style="medium"/>
      <bottom style="double"/>
    </border>
    <border>
      <left style="thin"/>
      <right style="thick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double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9" fillId="0" borderId="0" applyNumberFormat="0" applyFill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100" fillId="29" borderId="1" applyNumberFormat="0" applyAlignment="0" applyProtection="0"/>
    <xf numFmtId="0" fontId="4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49" fillId="0" borderId="0">
      <alignment/>
      <protection/>
    </xf>
    <xf numFmtId="0" fontId="42" fillId="0" borderId="0">
      <alignment/>
      <protection/>
    </xf>
    <xf numFmtId="0" fontId="49" fillId="0" borderId="0">
      <alignment/>
      <protection/>
    </xf>
    <xf numFmtId="37" fontId="18" fillId="0" borderId="0">
      <alignment/>
      <protection/>
    </xf>
    <xf numFmtId="37" fontId="18" fillId="0" borderId="0">
      <alignment/>
      <protection/>
    </xf>
    <xf numFmtId="37" fontId="1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99" fillId="0" borderId="8" applyNumberFormat="0" applyFill="0" applyAlignment="0" applyProtection="0"/>
    <xf numFmtId="0" fontId="110" fillId="0" borderId="9" applyNumberFormat="0" applyFill="0" applyAlignment="0" applyProtection="0"/>
  </cellStyleXfs>
  <cellXfs count="814">
    <xf numFmtId="0" fontId="0" fillId="0" borderId="0" xfId="0" applyAlignment="1">
      <alignment/>
    </xf>
    <xf numFmtId="37" fontId="19" fillId="0" borderId="0" xfId="57" applyFont="1">
      <alignment/>
      <protection/>
    </xf>
    <xf numFmtId="4" fontId="19" fillId="0" borderId="0" xfId="57" applyNumberFormat="1" applyFont="1">
      <alignment/>
      <protection/>
    </xf>
    <xf numFmtId="37" fontId="19" fillId="0" borderId="0" xfId="57" applyFont="1" applyFill="1">
      <alignment/>
      <protection/>
    </xf>
    <xf numFmtId="37" fontId="19" fillId="0" borderId="0" xfId="57" applyFont="1" applyFill="1" quotePrefix="1">
      <alignment/>
      <protection/>
    </xf>
    <xf numFmtId="2" fontId="19" fillId="0" borderId="0" xfId="57" applyNumberFormat="1" applyFont="1" applyFill="1">
      <alignment/>
      <protection/>
    </xf>
    <xf numFmtId="37" fontId="111" fillId="0" borderId="0" xfId="57" applyFont="1" applyFill="1">
      <alignment/>
      <protection/>
    </xf>
    <xf numFmtId="37" fontId="19" fillId="33" borderId="0" xfId="57" applyFont="1" applyFill="1">
      <alignment/>
      <protection/>
    </xf>
    <xf numFmtId="0" fontId="19" fillId="33" borderId="0" xfId="59" applyNumberFormat="1" applyFont="1" applyFill="1" applyBorder="1">
      <alignment/>
      <protection/>
    </xf>
    <xf numFmtId="39" fontId="21" fillId="0" borderId="0" xfId="57" applyNumberFormat="1" applyFont="1" applyBorder="1" applyProtection="1">
      <alignment/>
      <protection/>
    </xf>
    <xf numFmtId="39" fontId="21" fillId="0" borderId="0" xfId="57" applyNumberFormat="1" applyFont="1" applyFill="1" applyBorder="1" applyProtection="1">
      <alignment/>
      <protection/>
    </xf>
    <xf numFmtId="39" fontId="21" fillId="33" borderId="0" xfId="57" applyNumberFormat="1" applyFont="1" applyFill="1" applyBorder="1" applyProtection="1">
      <alignment/>
      <protection/>
    </xf>
    <xf numFmtId="37" fontId="21" fillId="33" borderId="0" xfId="57" applyFont="1" applyFill="1" applyBorder="1">
      <alignment/>
      <protection/>
    </xf>
    <xf numFmtId="2" fontId="22" fillId="34" borderId="10" xfId="57" applyNumberFormat="1" applyFont="1" applyFill="1" applyBorder="1" applyAlignment="1" applyProtection="1">
      <alignment horizontal="center"/>
      <protection/>
    </xf>
    <xf numFmtId="2" fontId="22" fillId="34" borderId="11" xfId="57" applyNumberFormat="1" applyFont="1" applyFill="1" applyBorder="1" applyAlignment="1" applyProtection="1">
      <alignment horizontal="right" indent="1"/>
      <protection/>
    </xf>
    <xf numFmtId="2" fontId="22" fillId="0" borderId="12" xfId="57" applyNumberFormat="1" applyFont="1" applyBorder="1" applyAlignment="1" applyProtection="1">
      <alignment horizontal="center"/>
      <protection/>
    </xf>
    <xf numFmtId="2" fontId="22" fillId="0" borderId="13" xfId="57" applyNumberFormat="1" applyFont="1" applyBorder="1" applyAlignment="1" applyProtection="1">
      <alignment horizontal="center"/>
      <protection/>
    </xf>
    <xf numFmtId="2" fontId="22" fillId="0" borderId="14" xfId="57" applyNumberFormat="1" applyFont="1" applyFill="1" applyBorder="1" applyAlignment="1" applyProtection="1">
      <alignment horizontal="center"/>
      <protection/>
    </xf>
    <xf numFmtId="2" fontId="22" fillId="0" borderId="15" xfId="57" applyNumberFormat="1" applyFont="1" applyFill="1" applyBorder="1" applyAlignment="1" applyProtection="1">
      <alignment horizontal="center"/>
      <protection/>
    </xf>
    <xf numFmtId="2" fontId="22" fillId="0" borderId="16" xfId="57" applyNumberFormat="1" applyFont="1" applyFill="1" applyBorder="1" applyAlignment="1" applyProtection="1">
      <alignment horizontal="center"/>
      <protection/>
    </xf>
    <xf numFmtId="2" fontId="22" fillId="0" borderId="12" xfId="57" applyNumberFormat="1" applyFont="1" applyFill="1" applyBorder="1" applyAlignment="1" applyProtection="1">
      <alignment horizontal="center"/>
      <protection/>
    </xf>
    <xf numFmtId="2" fontId="22" fillId="0" borderId="15" xfId="57" applyNumberFormat="1" applyFont="1" applyFill="1" applyBorder="1" applyAlignment="1" applyProtection="1">
      <alignment horizontal="right" indent="1"/>
      <protection/>
    </xf>
    <xf numFmtId="2" fontId="22" fillId="0" borderId="16" xfId="57" applyNumberFormat="1" applyFont="1" applyFill="1" applyBorder="1" applyAlignment="1" applyProtection="1">
      <alignment horizontal="right" indent="1"/>
      <protection/>
    </xf>
    <xf numFmtId="2" fontId="22" fillId="0" borderId="17" xfId="57" applyNumberFormat="1" applyFont="1" applyFill="1" applyBorder="1" applyAlignment="1" applyProtection="1">
      <alignment horizontal="center"/>
      <protection/>
    </xf>
    <xf numFmtId="37" fontId="21" fillId="0" borderId="12" xfId="57" applyFont="1" applyFill="1" applyBorder="1" applyAlignment="1" applyProtection="1">
      <alignment horizontal="left"/>
      <protection/>
    </xf>
    <xf numFmtId="37" fontId="23" fillId="0" borderId="16" xfId="57" applyFont="1" applyFill="1" applyBorder="1" applyAlignment="1" applyProtection="1">
      <alignment horizontal="left"/>
      <protection/>
    </xf>
    <xf numFmtId="2" fontId="22" fillId="34" borderId="18" xfId="57" applyNumberFormat="1" applyFont="1" applyFill="1" applyBorder="1">
      <alignment/>
      <protection/>
    </xf>
    <xf numFmtId="2" fontId="22" fillId="34" borderId="19" xfId="57" applyNumberFormat="1" applyFont="1" applyFill="1" applyBorder="1">
      <alignment/>
      <protection/>
    </xf>
    <xf numFmtId="37" fontId="22" fillId="0" borderId="0" xfId="57" applyFont="1" applyBorder="1">
      <alignment/>
      <protection/>
    </xf>
    <xf numFmtId="2" fontId="22" fillId="0" borderId="20" xfId="57" applyNumberFormat="1" applyFont="1" applyBorder="1" applyAlignment="1" applyProtection="1">
      <alignment horizontal="right" indent="1"/>
      <protection/>
    </xf>
    <xf numFmtId="2" fontId="22" fillId="0" borderId="21" xfId="57" applyNumberFormat="1" applyFont="1" applyFill="1" applyBorder="1" applyAlignment="1" applyProtection="1">
      <alignment horizontal="right" indent="1"/>
      <protection/>
    </xf>
    <xf numFmtId="2" fontId="22" fillId="0" borderId="22" xfId="57" applyNumberFormat="1" applyFont="1" applyFill="1" applyBorder="1" applyAlignment="1" applyProtection="1">
      <alignment horizontal="right" indent="1"/>
      <protection/>
    </xf>
    <xf numFmtId="2" fontId="22" fillId="0" borderId="23" xfId="57" applyNumberFormat="1" applyFont="1" applyFill="1" applyBorder="1" applyAlignment="1" applyProtection="1">
      <alignment horizontal="right" indent="1"/>
      <protection/>
    </xf>
    <xf numFmtId="2" fontId="22" fillId="0" borderId="0" xfId="57" applyNumberFormat="1" applyFont="1" applyFill="1" applyBorder="1" applyAlignment="1" applyProtection="1">
      <alignment horizontal="right" indent="1"/>
      <protection/>
    </xf>
    <xf numFmtId="2" fontId="22" fillId="0" borderId="24" xfId="57" applyNumberFormat="1" applyFont="1" applyFill="1" applyBorder="1" applyAlignment="1" applyProtection="1">
      <alignment horizontal="center"/>
      <protection/>
    </xf>
    <xf numFmtId="2" fontId="22" fillId="0" borderId="0" xfId="57" applyNumberFormat="1" applyFont="1" applyFill="1" applyBorder="1" applyAlignment="1" applyProtection="1">
      <alignment horizontal="center"/>
      <protection/>
    </xf>
    <xf numFmtId="2" fontId="22" fillId="0" borderId="22" xfId="57" applyNumberFormat="1" applyFont="1" applyFill="1" applyBorder="1" applyProtection="1">
      <alignment/>
      <protection/>
    </xf>
    <xf numFmtId="2" fontId="22" fillId="0" borderId="23" xfId="57" applyNumberFormat="1" applyFont="1" applyFill="1" applyBorder="1" applyProtection="1">
      <alignment/>
      <protection/>
    </xf>
    <xf numFmtId="37" fontId="21" fillId="0" borderId="0" xfId="57" applyFont="1" applyFill="1" applyBorder="1" applyAlignment="1" applyProtection="1">
      <alignment horizontal="left"/>
      <protection/>
    </xf>
    <xf numFmtId="37" fontId="24" fillId="0" borderId="23" xfId="57" applyFont="1" applyFill="1" applyBorder="1" applyAlignment="1" applyProtection="1">
      <alignment horizontal="left"/>
      <protection/>
    </xf>
    <xf numFmtId="2" fontId="22" fillId="34" borderId="25" xfId="57" applyNumberFormat="1" applyFont="1" applyFill="1" applyBorder="1">
      <alignment/>
      <protection/>
    </xf>
    <xf numFmtId="2" fontId="22" fillId="34" borderId="26" xfId="57" applyNumberFormat="1" applyFont="1" applyFill="1" applyBorder="1">
      <alignment/>
      <protection/>
    </xf>
    <xf numFmtId="37" fontId="22" fillId="0" borderId="27" xfId="57" applyFont="1" applyBorder="1">
      <alignment/>
      <protection/>
    </xf>
    <xf numFmtId="2" fontId="22" fillId="0" borderId="28" xfId="57" applyNumberFormat="1" applyFont="1" applyBorder="1" applyAlignment="1" applyProtection="1">
      <alignment horizontal="right" indent="1"/>
      <protection/>
    </xf>
    <xf numFmtId="2" fontId="22" fillId="0" borderId="29" xfId="57" applyNumberFormat="1" applyFont="1" applyFill="1" applyBorder="1" applyAlignment="1" applyProtection="1">
      <alignment horizontal="right" indent="1"/>
      <protection/>
    </xf>
    <xf numFmtId="2" fontId="22" fillId="0" borderId="30" xfId="57" applyNumberFormat="1" applyFont="1" applyFill="1" applyBorder="1" applyAlignment="1" applyProtection="1">
      <alignment horizontal="right" indent="1"/>
      <protection/>
    </xf>
    <xf numFmtId="2" fontId="22" fillId="0" borderId="31" xfId="57" applyNumberFormat="1" applyFont="1" applyFill="1" applyBorder="1" applyAlignment="1" applyProtection="1">
      <alignment horizontal="right" indent="1"/>
      <protection/>
    </xf>
    <xf numFmtId="2" fontId="22" fillId="0" borderId="27" xfId="57" applyNumberFormat="1" applyFont="1" applyFill="1" applyBorder="1" applyAlignment="1" applyProtection="1">
      <alignment horizontal="right" indent="1"/>
      <protection/>
    </xf>
    <xf numFmtId="2" fontId="22" fillId="0" borderId="32" xfId="57" applyNumberFormat="1" applyFont="1" applyFill="1" applyBorder="1" applyAlignment="1" applyProtection="1">
      <alignment horizontal="center"/>
      <protection/>
    </xf>
    <xf numFmtId="2" fontId="22" fillId="0" borderId="27" xfId="57" applyNumberFormat="1" applyFont="1" applyFill="1" applyBorder="1" applyAlignment="1" applyProtection="1">
      <alignment horizontal="center"/>
      <protection/>
    </xf>
    <xf numFmtId="2" fontId="22" fillId="0" borderId="30" xfId="57" applyNumberFormat="1" applyFont="1" applyFill="1" applyBorder="1" applyProtection="1">
      <alignment/>
      <protection/>
    </xf>
    <xf numFmtId="2" fontId="22" fillId="0" borderId="31" xfId="57" applyNumberFormat="1" applyFont="1" applyFill="1" applyBorder="1" applyProtection="1">
      <alignment/>
      <protection/>
    </xf>
    <xf numFmtId="37" fontId="19" fillId="0" borderId="27" xfId="57" applyFont="1" applyFill="1" applyBorder="1">
      <alignment/>
      <protection/>
    </xf>
    <xf numFmtId="37" fontId="25" fillId="0" borderId="31" xfId="57" applyFont="1" applyFill="1" applyBorder="1" applyAlignment="1" applyProtection="1">
      <alignment horizontal="left"/>
      <protection/>
    </xf>
    <xf numFmtId="2" fontId="22" fillId="34" borderId="18" xfId="57" applyNumberFormat="1" applyFont="1" applyFill="1" applyBorder="1" applyAlignment="1" applyProtection="1">
      <alignment horizontal="center"/>
      <protection/>
    </xf>
    <xf numFmtId="2" fontId="22" fillId="34" borderId="19" xfId="57" applyNumberFormat="1" applyFont="1" applyFill="1" applyBorder="1" applyAlignment="1" applyProtection="1">
      <alignment horizontal="right" indent="1"/>
      <protection/>
    </xf>
    <xf numFmtId="2" fontId="22" fillId="0" borderId="20" xfId="57" applyNumberFormat="1" applyFont="1" applyFill="1" applyBorder="1" applyAlignment="1" applyProtection="1">
      <alignment horizontal="center"/>
      <protection/>
    </xf>
    <xf numFmtId="2" fontId="22" fillId="0" borderId="21" xfId="57" applyNumberFormat="1" applyFont="1" applyFill="1" applyBorder="1" applyAlignment="1" applyProtection="1">
      <alignment horizontal="center"/>
      <protection/>
    </xf>
    <xf numFmtId="2" fontId="22" fillId="0" borderId="22" xfId="57" applyNumberFormat="1" applyFont="1" applyFill="1" applyBorder="1" applyAlignment="1" applyProtection="1">
      <alignment horizontal="center"/>
      <protection/>
    </xf>
    <xf numFmtId="2" fontId="22" fillId="0" borderId="23" xfId="57" applyNumberFormat="1" applyFont="1" applyFill="1" applyBorder="1" applyAlignment="1" applyProtection="1">
      <alignment horizontal="center"/>
      <protection/>
    </xf>
    <xf numFmtId="37" fontId="19" fillId="0" borderId="0" xfId="57" applyFont="1" applyFill="1" applyBorder="1">
      <alignment/>
      <protection/>
    </xf>
    <xf numFmtId="37" fontId="23" fillId="0" borderId="23" xfId="57" applyFont="1" applyFill="1" applyBorder="1" applyAlignment="1" applyProtection="1">
      <alignment horizontal="left"/>
      <protection/>
    </xf>
    <xf numFmtId="37" fontId="22" fillId="34" borderId="33" xfId="57" applyFont="1" applyFill="1" applyBorder="1">
      <alignment/>
      <protection/>
    </xf>
    <xf numFmtId="37" fontId="22" fillId="34" borderId="34" xfId="57" applyFont="1" applyFill="1" applyBorder="1">
      <alignment/>
      <protection/>
    </xf>
    <xf numFmtId="37" fontId="19" fillId="0" borderId="35" xfId="57" applyFont="1" applyBorder="1">
      <alignment/>
      <protection/>
    </xf>
    <xf numFmtId="37" fontId="19" fillId="0" borderId="36" xfId="57" applyFont="1" applyBorder="1" applyAlignment="1" applyProtection="1">
      <alignment horizontal="right"/>
      <protection/>
    </xf>
    <xf numFmtId="37" fontId="19" fillId="0" borderId="37" xfId="57" applyFont="1" applyFill="1" applyBorder="1" applyProtection="1">
      <alignment/>
      <protection/>
    </xf>
    <xf numFmtId="37" fontId="19" fillId="0" borderId="38" xfId="57" applyFont="1" applyFill="1" applyBorder="1" applyAlignment="1" applyProtection="1">
      <alignment horizontal="right"/>
      <protection/>
    </xf>
    <xf numFmtId="37" fontId="19" fillId="0" borderId="39" xfId="57" applyFont="1" applyFill="1" applyBorder="1" applyAlignment="1" applyProtection="1">
      <alignment horizontal="right"/>
      <protection/>
    </xf>
    <xf numFmtId="37" fontId="19" fillId="0" borderId="35" xfId="57" applyFont="1" applyFill="1" applyBorder="1" applyProtection="1">
      <alignment/>
      <protection/>
    </xf>
    <xf numFmtId="37" fontId="19" fillId="0" borderId="40" xfId="57" applyFont="1" applyFill="1" applyBorder="1" applyAlignment="1" applyProtection="1">
      <alignment horizontal="right"/>
      <protection/>
    </xf>
    <xf numFmtId="37" fontId="19" fillId="0" borderId="35" xfId="57" applyFont="1" applyFill="1" applyBorder="1" applyAlignment="1" applyProtection="1">
      <alignment horizontal="right"/>
      <protection/>
    </xf>
    <xf numFmtId="37" fontId="21" fillId="0" borderId="35" xfId="57" applyFont="1" applyFill="1" applyBorder="1" applyAlignment="1" applyProtection="1">
      <alignment horizontal="left"/>
      <protection/>
    </xf>
    <xf numFmtId="37" fontId="24" fillId="0" borderId="39" xfId="57" applyFont="1" applyFill="1" applyBorder="1" applyAlignment="1" applyProtection="1">
      <alignment horizontal="left"/>
      <protection/>
    </xf>
    <xf numFmtId="3" fontId="22" fillId="34" borderId="18" xfId="57" applyNumberFormat="1" applyFont="1" applyFill="1" applyBorder="1" applyAlignment="1">
      <alignment horizontal="right"/>
      <protection/>
    </xf>
    <xf numFmtId="3" fontId="22" fillId="34" borderId="41" xfId="57" applyNumberFormat="1" applyFont="1" applyFill="1" applyBorder="1" applyAlignment="1">
      <alignment horizontal="right"/>
      <protection/>
    </xf>
    <xf numFmtId="3" fontId="19" fillId="0" borderId="0" xfId="57" applyNumberFormat="1" applyFont="1" applyFill="1" applyBorder="1" applyAlignment="1">
      <alignment horizontal="right"/>
      <protection/>
    </xf>
    <xf numFmtId="3" fontId="19" fillId="0" borderId="20" xfId="57" applyNumberFormat="1" applyFont="1" applyFill="1" applyBorder="1" applyAlignment="1">
      <alignment horizontal="right"/>
      <protection/>
    </xf>
    <xf numFmtId="3" fontId="19" fillId="0" borderId="21" xfId="57" applyNumberFormat="1" applyFont="1" applyFill="1" applyBorder="1" applyAlignment="1">
      <alignment horizontal="right"/>
      <protection/>
    </xf>
    <xf numFmtId="3" fontId="19" fillId="0" borderId="22" xfId="57" applyNumberFormat="1" applyFont="1" applyFill="1" applyBorder="1" applyAlignment="1">
      <alignment horizontal="right"/>
      <protection/>
    </xf>
    <xf numFmtId="3" fontId="19" fillId="0" borderId="23" xfId="57" applyNumberFormat="1" applyFont="1" applyFill="1" applyBorder="1" applyAlignment="1">
      <alignment horizontal="right"/>
      <protection/>
    </xf>
    <xf numFmtId="3" fontId="19" fillId="0" borderId="31" xfId="57" applyNumberFormat="1" applyFont="1" applyFill="1" applyBorder="1" applyAlignment="1">
      <alignment horizontal="right"/>
      <protection/>
    </xf>
    <xf numFmtId="3" fontId="19" fillId="0" borderId="32" xfId="57" applyNumberFormat="1" applyFont="1" applyFill="1" applyBorder="1" applyAlignment="1">
      <alignment horizontal="right"/>
      <protection/>
    </xf>
    <xf numFmtId="37" fontId="19" fillId="0" borderId="0" xfId="57" applyFont="1" applyFill="1" applyBorder="1" applyAlignment="1" applyProtection="1">
      <alignment horizontal="left"/>
      <protection/>
    </xf>
    <xf numFmtId="3" fontId="19" fillId="0" borderId="24" xfId="57" applyNumberFormat="1" applyFont="1" applyFill="1" applyBorder="1" applyAlignment="1">
      <alignment horizontal="right"/>
      <protection/>
    </xf>
    <xf numFmtId="37" fontId="22" fillId="34" borderId="41" xfId="57" applyFont="1" applyFill="1" applyBorder="1">
      <alignment/>
      <protection/>
    </xf>
    <xf numFmtId="37" fontId="19" fillId="0" borderId="42" xfId="57" applyFont="1" applyFill="1" applyBorder="1" applyAlignment="1" applyProtection="1">
      <alignment horizontal="right"/>
      <protection/>
    </xf>
    <xf numFmtId="37" fontId="26" fillId="0" borderId="39" xfId="57" applyFont="1" applyFill="1" applyBorder="1" applyAlignment="1" applyProtection="1">
      <alignment horizontal="left"/>
      <protection/>
    </xf>
    <xf numFmtId="37" fontId="112" fillId="0" borderId="0" xfId="57" applyFont="1">
      <alignment/>
      <protection/>
    </xf>
    <xf numFmtId="37" fontId="113" fillId="34" borderId="18" xfId="57" applyFont="1" applyFill="1" applyBorder="1">
      <alignment/>
      <protection/>
    </xf>
    <xf numFmtId="37" fontId="113" fillId="34" borderId="43" xfId="57" applyFont="1" applyFill="1" applyBorder="1">
      <alignment/>
      <protection/>
    </xf>
    <xf numFmtId="37" fontId="112" fillId="0" borderId="0" xfId="57" applyFont="1" applyBorder="1">
      <alignment/>
      <protection/>
    </xf>
    <xf numFmtId="37" fontId="112" fillId="0" borderId="20" xfId="57" applyFont="1" applyFill="1" applyBorder="1" applyAlignment="1" applyProtection="1">
      <alignment horizontal="right"/>
      <protection/>
    </xf>
    <xf numFmtId="37" fontId="112" fillId="0" borderId="21" xfId="57" applyFont="1" applyFill="1" applyBorder="1" applyProtection="1">
      <alignment/>
      <protection/>
    </xf>
    <xf numFmtId="37" fontId="112" fillId="0" borderId="22" xfId="57" applyFont="1" applyFill="1" applyBorder="1" applyAlignment="1" applyProtection="1">
      <alignment horizontal="right"/>
      <protection/>
    </xf>
    <xf numFmtId="37" fontId="112" fillId="0" borderId="23" xfId="57" applyFont="1" applyFill="1" applyBorder="1" applyAlignment="1" applyProtection="1">
      <alignment horizontal="right"/>
      <protection/>
    </xf>
    <xf numFmtId="37" fontId="112" fillId="0" borderId="0" xfId="57" applyFont="1" applyFill="1" applyBorder="1" applyProtection="1">
      <alignment/>
      <protection/>
    </xf>
    <xf numFmtId="3" fontId="112" fillId="0" borderId="22" xfId="57" applyNumberFormat="1" applyFont="1" applyFill="1" applyBorder="1" applyAlignment="1">
      <alignment horizontal="right"/>
      <protection/>
    </xf>
    <xf numFmtId="3" fontId="112" fillId="0" borderId="23" xfId="57" applyNumberFormat="1" applyFont="1" applyFill="1" applyBorder="1">
      <alignment/>
      <protection/>
    </xf>
    <xf numFmtId="3" fontId="112" fillId="0" borderId="24" xfId="57" applyNumberFormat="1" applyFont="1" applyFill="1" applyBorder="1">
      <alignment/>
      <protection/>
    </xf>
    <xf numFmtId="3" fontId="112" fillId="0" borderId="0" xfId="57" applyNumberFormat="1" applyFont="1" applyFill="1" applyBorder="1">
      <alignment/>
      <protection/>
    </xf>
    <xf numFmtId="3" fontId="112" fillId="0" borderId="22" xfId="57" applyNumberFormat="1" applyFont="1" applyFill="1" applyBorder="1">
      <alignment/>
      <protection/>
    </xf>
    <xf numFmtId="3" fontId="112" fillId="0" borderId="23" xfId="57" applyNumberFormat="1" applyFont="1" applyFill="1" applyBorder="1" applyAlignment="1">
      <alignment horizontal="right"/>
      <protection/>
    </xf>
    <xf numFmtId="37" fontId="112" fillId="0" borderId="0" xfId="57" applyFont="1" applyFill="1" applyBorder="1" applyAlignment="1" applyProtection="1">
      <alignment horizontal="left"/>
      <protection/>
    </xf>
    <xf numFmtId="37" fontId="114" fillId="0" borderId="31" xfId="57" applyFont="1" applyFill="1" applyBorder="1" applyAlignment="1" applyProtection="1">
      <alignment vertical="center"/>
      <protection/>
    </xf>
    <xf numFmtId="37" fontId="115" fillId="0" borderId="0" xfId="57" applyFont="1">
      <alignment/>
      <protection/>
    </xf>
    <xf numFmtId="37" fontId="22" fillId="34" borderId="18" xfId="57" applyFont="1" applyFill="1" applyBorder="1">
      <alignment/>
      <protection/>
    </xf>
    <xf numFmtId="37" fontId="19" fillId="0" borderId="0" xfId="57" applyFont="1" applyBorder="1">
      <alignment/>
      <protection/>
    </xf>
    <xf numFmtId="37" fontId="19" fillId="0" borderId="20" xfId="57" applyFont="1" applyFill="1" applyBorder="1" applyAlignment="1" applyProtection="1">
      <alignment horizontal="right"/>
      <protection/>
    </xf>
    <xf numFmtId="37" fontId="19" fillId="0" borderId="21" xfId="57" applyFont="1" applyFill="1" applyBorder="1" applyProtection="1">
      <alignment/>
      <protection/>
    </xf>
    <xf numFmtId="37" fontId="19" fillId="0" borderId="22" xfId="57" applyFont="1" applyFill="1" applyBorder="1" applyAlignment="1" applyProtection="1">
      <alignment horizontal="right"/>
      <protection/>
    </xf>
    <xf numFmtId="37" fontId="19" fillId="0" borderId="23" xfId="57" applyFont="1" applyFill="1" applyBorder="1" applyAlignment="1" applyProtection="1">
      <alignment horizontal="right"/>
      <protection/>
    </xf>
    <xf numFmtId="37" fontId="19" fillId="0" borderId="0" xfId="57" applyFont="1" applyFill="1" applyBorder="1" applyProtection="1">
      <alignment/>
      <protection/>
    </xf>
    <xf numFmtId="3" fontId="19" fillId="0" borderId="23" xfId="57" applyNumberFormat="1" applyFont="1" applyFill="1" applyBorder="1">
      <alignment/>
      <protection/>
    </xf>
    <xf numFmtId="3" fontId="19" fillId="0" borderId="24" xfId="57" applyNumberFormat="1" applyFont="1" applyFill="1" applyBorder="1">
      <alignment/>
      <protection/>
    </xf>
    <xf numFmtId="3" fontId="19" fillId="0" borderId="0" xfId="57" applyNumberFormat="1" applyFont="1" applyFill="1" applyBorder="1">
      <alignment/>
      <protection/>
    </xf>
    <xf numFmtId="3" fontId="19" fillId="0" borderId="22" xfId="57" applyNumberFormat="1" applyFont="1" applyFill="1" applyBorder="1">
      <alignment/>
      <protection/>
    </xf>
    <xf numFmtId="37" fontId="31" fillId="0" borderId="23" xfId="57" applyFont="1" applyFill="1" applyBorder="1" applyAlignment="1" applyProtection="1">
      <alignment vertical="center"/>
      <protection/>
    </xf>
    <xf numFmtId="37" fontId="32" fillId="0" borderId="0" xfId="57" applyFont="1">
      <alignment/>
      <protection/>
    </xf>
    <xf numFmtId="37" fontId="33" fillId="0" borderId="23" xfId="57" applyFont="1" applyFill="1" applyBorder="1" applyAlignment="1" applyProtection="1">
      <alignment vertical="center"/>
      <protection/>
    </xf>
    <xf numFmtId="37" fontId="31" fillId="0" borderId="23" xfId="57" applyFont="1" applyFill="1" applyBorder="1" applyAlignment="1" applyProtection="1">
      <alignment vertical="center"/>
      <protection/>
    </xf>
    <xf numFmtId="37" fontId="22" fillId="34" borderId="44" xfId="57" applyFont="1" applyFill="1" applyBorder="1">
      <alignment/>
      <protection/>
    </xf>
    <xf numFmtId="37" fontId="19" fillId="0" borderId="36" xfId="57" applyFont="1" applyFill="1" applyBorder="1" applyAlignment="1" applyProtection="1">
      <alignment horizontal="right"/>
      <protection/>
    </xf>
    <xf numFmtId="3" fontId="19" fillId="0" borderId="40" xfId="57" applyNumberFormat="1" applyFont="1" applyFill="1" applyBorder="1">
      <alignment/>
      <protection/>
    </xf>
    <xf numFmtId="3" fontId="19" fillId="0" borderId="35" xfId="57" applyNumberFormat="1" applyFont="1" applyFill="1" applyBorder="1">
      <alignment/>
      <protection/>
    </xf>
    <xf numFmtId="3" fontId="19" fillId="0" borderId="38" xfId="57" applyNumberFormat="1" applyFont="1" applyFill="1" applyBorder="1">
      <alignment/>
      <protection/>
    </xf>
    <xf numFmtId="3" fontId="19" fillId="0" borderId="39" xfId="57" applyNumberFormat="1" applyFont="1" applyFill="1" applyBorder="1" applyAlignment="1">
      <alignment horizontal="right"/>
      <protection/>
    </xf>
    <xf numFmtId="37" fontId="22" fillId="0" borderId="39" xfId="57" applyFont="1" applyFill="1" applyBorder="1" applyAlignment="1">
      <alignment vertical="center"/>
      <protection/>
    </xf>
    <xf numFmtId="37" fontId="22" fillId="34" borderId="19" xfId="57" applyFont="1" applyFill="1" applyBorder="1">
      <alignment/>
      <protection/>
    </xf>
    <xf numFmtId="37" fontId="19" fillId="0" borderId="45" xfId="57" applyFont="1" applyBorder="1">
      <alignment/>
      <protection/>
    </xf>
    <xf numFmtId="37" fontId="34" fillId="0" borderId="31" xfId="57" applyFont="1" applyBorder="1">
      <alignment/>
      <protection/>
    </xf>
    <xf numFmtId="37" fontId="19" fillId="0" borderId="46" xfId="57" applyFont="1" applyBorder="1">
      <alignment/>
      <protection/>
    </xf>
    <xf numFmtId="37" fontId="34" fillId="0" borderId="23" xfId="57" applyFont="1" applyBorder="1">
      <alignment/>
      <protection/>
    </xf>
    <xf numFmtId="37" fontId="113" fillId="34" borderId="19" xfId="57" applyFont="1" applyFill="1" applyBorder="1">
      <alignment/>
      <protection/>
    </xf>
    <xf numFmtId="37" fontId="22" fillId="0" borderId="0" xfId="57" applyFont="1">
      <alignment/>
      <protection/>
    </xf>
    <xf numFmtId="37" fontId="19" fillId="0" borderId="23" xfId="57" applyFont="1" applyFill="1" applyBorder="1" applyProtection="1">
      <alignment/>
      <protection/>
    </xf>
    <xf numFmtId="37" fontId="21" fillId="0" borderId="0" xfId="57" applyFont="1">
      <alignment/>
      <protection/>
    </xf>
    <xf numFmtId="37" fontId="22" fillId="34" borderId="47" xfId="57" applyFont="1" applyFill="1" applyBorder="1">
      <alignment/>
      <protection/>
    </xf>
    <xf numFmtId="37" fontId="22" fillId="34" borderId="48" xfId="57" applyFont="1" applyFill="1" applyBorder="1">
      <alignment/>
      <protection/>
    </xf>
    <xf numFmtId="37" fontId="19" fillId="0" borderId="49" xfId="57" applyFont="1" applyBorder="1">
      <alignment/>
      <protection/>
    </xf>
    <xf numFmtId="37" fontId="19" fillId="0" borderId="50" xfId="57" applyFont="1" applyFill="1" applyBorder="1" applyProtection="1">
      <alignment/>
      <protection/>
    </xf>
    <xf numFmtId="37" fontId="19" fillId="0" borderId="51" xfId="57" applyFont="1" applyFill="1" applyBorder="1" applyProtection="1">
      <alignment/>
      <protection/>
    </xf>
    <xf numFmtId="37" fontId="19" fillId="0" borderId="52" xfId="57" applyFont="1" applyFill="1" applyBorder="1" applyAlignment="1" applyProtection="1">
      <alignment horizontal="right"/>
      <protection/>
    </xf>
    <xf numFmtId="37" fontId="19" fillId="0" borderId="53" xfId="57" applyFont="1" applyFill="1" applyBorder="1" applyAlignment="1" applyProtection="1">
      <alignment horizontal="right"/>
      <protection/>
    </xf>
    <xf numFmtId="37" fontId="19" fillId="0" borderId="49" xfId="57" applyFont="1" applyFill="1" applyBorder="1" applyProtection="1">
      <alignment/>
      <protection/>
    </xf>
    <xf numFmtId="3" fontId="19" fillId="0" borderId="52" xfId="57" applyNumberFormat="1" applyFont="1" applyFill="1" applyBorder="1" applyAlignment="1">
      <alignment horizontal="right"/>
      <protection/>
    </xf>
    <xf numFmtId="3" fontId="19" fillId="0" borderId="53" xfId="57" applyNumberFormat="1" applyFont="1" applyFill="1" applyBorder="1" applyAlignment="1">
      <alignment horizontal="right"/>
      <protection/>
    </xf>
    <xf numFmtId="3" fontId="19" fillId="0" borderId="54" xfId="57" applyNumberFormat="1" applyFont="1" applyFill="1" applyBorder="1">
      <alignment/>
      <protection/>
    </xf>
    <xf numFmtId="3" fontId="19" fillId="0" borderId="49" xfId="57" applyNumberFormat="1" applyFont="1" applyFill="1" applyBorder="1">
      <alignment/>
      <protection/>
    </xf>
    <xf numFmtId="3" fontId="19" fillId="0" borderId="52" xfId="57" applyNumberFormat="1" applyFont="1" applyFill="1" applyBorder="1">
      <alignment/>
      <protection/>
    </xf>
    <xf numFmtId="37" fontId="31" fillId="0" borderId="23" xfId="57" applyFont="1" applyFill="1" applyBorder="1" applyAlignment="1" applyProtection="1">
      <alignment horizontal="center" vertical="center"/>
      <protection/>
    </xf>
    <xf numFmtId="37" fontId="33" fillId="33" borderId="18" xfId="57" applyFont="1" applyFill="1" applyBorder="1" applyAlignment="1">
      <alignment horizontal="center" vertical="center" wrapText="1"/>
      <protection/>
    </xf>
    <xf numFmtId="37" fontId="33" fillId="33" borderId="19" xfId="57" applyFont="1" applyFill="1" applyBorder="1" applyAlignment="1">
      <alignment horizontal="center" vertical="center"/>
      <protection/>
    </xf>
    <xf numFmtId="37" fontId="33" fillId="33" borderId="55" xfId="57" applyFont="1" applyFill="1" applyBorder="1" applyAlignment="1">
      <alignment horizontal="center" vertical="center" wrapText="1"/>
      <protection/>
    </xf>
    <xf numFmtId="37" fontId="33" fillId="33" borderId="12" xfId="57" applyFont="1" applyFill="1" applyBorder="1" applyAlignment="1">
      <alignment vertical="center"/>
      <protection/>
    </xf>
    <xf numFmtId="37" fontId="35" fillId="33" borderId="14" xfId="57" applyFont="1" applyFill="1" applyBorder="1" applyAlignment="1" applyProtection="1">
      <alignment horizontal="center"/>
      <protection/>
    </xf>
    <xf numFmtId="37" fontId="35" fillId="33" borderId="15" xfId="57" applyFont="1" applyFill="1" applyBorder="1" applyAlignment="1" applyProtection="1">
      <alignment horizontal="center"/>
      <protection/>
    </xf>
    <xf numFmtId="37" fontId="35" fillId="33" borderId="56" xfId="57" applyFont="1" applyFill="1" applyBorder="1" applyAlignment="1" applyProtection="1">
      <alignment horizontal="center"/>
      <protection/>
    </xf>
    <xf numFmtId="37" fontId="35" fillId="33" borderId="12" xfId="57" applyFont="1" applyFill="1" applyBorder="1" applyAlignment="1" applyProtection="1">
      <alignment horizontal="center"/>
      <protection/>
    </xf>
    <xf numFmtId="37" fontId="22" fillId="33" borderId="17" xfId="57" applyFont="1" applyFill="1" applyBorder="1" applyAlignment="1">
      <alignment horizontal="center" vertical="center" wrapText="1"/>
      <protection/>
    </xf>
    <xf numFmtId="37" fontId="22" fillId="33" borderId="12" xfId="57" applyFont="1" applyFill="1" applyBorder="1" applyAlignment="1">
      <alignment horizontal="center" vertical="center"/>
      <protection/>
    </xf>
    <xf numFmtId="37" fontId="22" fillId="33" borderId="15" xfId="57" applyFont="1" applyFill="1" applyBorder="1" applyAlignment="1">
      <alignment horizontal="center" vertical="center"/>
      <protection/>
    </xf>
    <xf numFmtId="37" fontId="22" fillId="33" borderId="16" xfId="57" applyFont="1" applyFill="1" applyBorder="1" applyAlignment="1">
      <alignment horizontal="center" vertical="center"/>
      <protection/>
    </xf>
    <xf numFmtId="37" fontId="36" fillId="33" borderId="14" xfId="57" applyFont="1" applyFill="1" applyBorder="1" applyAlignment="1">
      <alignment horizontal="centerContinuous"/>
      <protection/>
    </xf>
    <xf numFmtId="37" fontId="36" fillId="33" borderId="16" xfId="57" applyFont="1" applyFill="1" applyBorder="1" applyAlignment="1" applyProtection="1">
      <alignment horizontal="centerContinuous"/>
      <protection/>
    </xf>
    <xf numFmtId="37" fontId="33" fillId="33" borderId="46" xfId="57" applyFont="1" applyFill="1" applyBorder="1" applyAlignment="1">
      <alignment horizontal="center" vertical="center" wrapText="1"/>
      <protection/>
    </xf>
    <xf numFmtId="37" fontId="33" fillId="33" borderId="0" xfId="57" applyFont="1" applyFill="1" applyBorder="1" applyAlignment="1">
      <alignment vertical="center"/>
      <protection/>
    </xf>
    <xf numFmtId="37" fontId="35" fillId="33" borderId="37" xfId="57" applyFont="1" applyFill="1" applyBorder="1" applyAlignment="1" applyProtection="1">
      <alignment horizontal="fill"/>
      <protection/>
    </xf>
    <xf numFmtId="37" fontId="35" fillId="33" borderId="38" xfId="57" applyFont="1" applyFill="1" applyBorder="1" applyAlignment="1" applyProtection="1">
      <alignment horizontal="fill"/>
      <protection/>
    </xf>
    <xf numFmtId="37" fontId="35" fillId="33" borderId="57" xfId="57" applyFont="1" applyFill="1" applyBorder="1" applyAlignment="1" applyProtection="1">
      <alignment horizontal="fill"/>
      <protection/>
    </xf>
    <xf numFmtId="37" fontId="35" fillId="33" borderId="35" xfId="57" applyFont="1" applyFill="1" applyBorder="1" applyAlignment="1" applyProtection="1">
      <alignment horizontal="fill"/>
      <protection/>
    </xf>
    <xf numFmtId="37" fontId="22" fillId="33" borderId="24" xfId="57" applyFont="1" applyFill="1" applyBorder="1" applyAlignment="1">
      <alignment horizontal="center" vertical="center" wrapText="1"/>
      <protection/>
    </xf>
    <xf numFmtId="37" fontId="22" fillId="33" borderId="0" xfId="57" applyFont="1" applyFill="1" applyBorder="1" applyAlignment="1">
      <alignment horizontal="center" vertical="center"/>
      <protection/>
    </xf>
    <xf numFmtId="37" fontId="22" fillId="33" borderId="22" xfId="57" applyFont="1" applyFill="1" applyBorder="1" applyAlignment="1">
      <alignment horizontal="center" vertical="center"/>
      <protection/>
    </xf>
    <xf numFmtId="37" fontId="22" fillId="33" borderId="23" xfId="57" applyFont="1" applyFill="1" applyBorder="1" applyAlignment="1">
      <alignment horizontal="center" vertical="center"/>
      <protection/>
    </xf>
    <xf numFmtId="37" fontId="36" fillId="33" borderId="21" xfId="57" applyFont="1" applyFill="1" applyBorder="1">
      <alignment/>
      <protection/>
    </xf>
    <xf numFmtId="37" fontId="36" fillId="33" borderId="23" xfId="57" applyFont="1" applyFill="1" applyBorder="1">
      <alignment/>
      <protection/>
    </xf>
    <xf numFmtId="37" fontId="31" fillId="33" borderId="47" xfId="57" applyFont="1" applyFill="1" applyBorder="1" applyAlignment="1">
      <alignment horizontal="center" vertical="center" wrapText="1"/>
      <protection/>
    </xf>
    <xf numFmtId="37" fontId="31" fillId="33" borderId="58" xfId="57" applyFont="1" applyFill="1" applyBorder="1" applyAlignment="1">
      <alignment horizontal="center" vertical="center"/>
      <protection/>
    </xf>
    <xf numFmtId="37" fontId="31" fillId="33" borderId="59" xfId="57" applyFont="1" applyFill="1" applyBorder="1" applyAlignment="1">
      <alignment horizontal="center" vertical="center" wrapText="1"/>
      <protection/>
    </xf>
    <xf numFmtId="37" fontId="31" fillId="33" borderId="49" xfId="57" applyFont="1" applyFill="1" applyBorder="1" applyAlignment="1" applyProtection="1">
      <alignment horizontal="center" vertical="center"/>
      <protection/>
    </xf>
    <xf numFmtId="37" fontId="35" fillId="33" borderId="51" xfId="57" applyFont="1" applyFill="1" applyBorder="1" applyAlignment="1">
      <alignment horizontal="centerContinuous" vertical="center"/>
      <protection/>
    </xf>
    <xf numFmtId="37" fontId="35" fillId="33" borderId="49" xfId="57" applyFont="1" applyFill="1" applyBorder="1" applyAlignment="1">
      <alignment horizontal="centerContinuous" vertical="center"/>
      <protection/>
    </xf>
    <xf numFmtId="37" fontId="37" fillId="33" borderId="53" xfId="57" applyFont="1" applyFill="1" applyBorder="1" applyAlignment="1" applyProtection="1">
      <alignment horizontal="centerContinuous" vertical="center"/>
      <protection/>
    </xf>
    <xf numFmtId="37" fontId="37" fillId="33" borderId="49" xfId="57" applyFont="1" applyFill="1" applyBorder="1" applyAlignment="1" applyProtection="1">
      <alignment horizontal="center" vertical="center"/>
      <protection/>
    </xf>
    <xf numFmtId="37" fontId="37" fillId="33" borderId="53" xfId="57" applyFont="1" applyFill="1" applyBorder="1" applyAlignment="1" applyProtection="1">
      <alignment horizontal="center" vertical="center"/>
      <protection/>
    </xf>
    <xf numFmtId="37" fontId="35" fillId="33" borderId="54" xfId="57" applyFont="1" applyFill="1" applyBorder="1" applyAlignment="1">
      <alignment horizontal="center" vertical="center" wrapText="1"/>
      <protection/>
    </xf>
    <xf numFmtId="37" fontId="35" fillId="33" borderId="49" xfId="57" applyFont="1" applyFill="1" applyBorder="1" applyAlignment="1">
      <alignment horizontal="center" vertical="center"/>
      <protection/>
    </xf>
    <xf numFmtId="37" fontId="35" fillId="33" borderId="52" xfId="57" applyFont="1" applyFill="1" applyBorder="1" applyAlignment="1">
      <alignment horizontal="center" vertical="center"/>
      <protection/>
    </xf>
    <xf numFmtId="37" fontId="35" fillId="33" borderId="53" xfId="57" applyFont="1" applyFill="1" applyBorder="1" applyAlignment="1">
      <alignment horizontal="center" vertical="center"/>
      <protection/>
    </xf>
    <xf numFmtId="37" fontId="31" fillId="33" borderId="21" xfId="57" applyFont="1" applyFill="1" applyBorder="1" applyAlignment="1">
      <alignment horizontal="center"/>
      <protection/>
    </xf>
    <xf numFmtId="37" fontId="31" fillId="33" borderId="23" xfId="57" applyFont="1" applyFill="1" applyBorder="1" applyAlignment="1">
      <alignment horizontal="center"/>
      <protection/>
    </xf>
    <xf numFmtId="37" fontId="38" fillId="33" borderId="21" xfId="57" applyFont="1" applyFill="1" applyBorder="1">
      <alignment/>
      <protection/>
    </xf>
    <xf numFmtId="37" fontId="38" fillId="33" borderId="19" xfId="57" applyFont="1" applyFill="1" applyBorder="1">
      <alignment/>
      <protection/>
    </xf>
    <xf numFmtId="37" fontId="37" fillId="33" borderId="0" xfId="57" applyFont="1" applyFill="1" applyBorder="1" applyAlignment="1">
      <alignment horizontal="center" vertical="center"/>
      <protection/>
    </xf>
    <xf numFmtId="37" fontId="37" fillId="33" borderId="23" xfId="57" applyFont="1" applyFill="1" applyBorder="1" applyAlignment="1">
      <alignment horizontal="center" vertical="center"/>
      <protection/>
    </xf>
    <xf numFmtId="37" fontId="37" fillId="33" borderId="21" xfId="57" applyFont="1" applyFill="1" applyBorder="1" applyAlignment="1" applyProtection="1">
      <alignment horizontal="center" vertical="center"/>
      <protection/>
    </xf>
    <xf numFmtId="37" fontId="37" fillId="33" borderId="0" xfId="57" applyFont="1" applyFill="1" applyBorder="1" applyAlignment="1" applyProtection="1">
      <alignment horizontal="center" vertical="center"/>
      <protection/>
    </xf>
    <xf numFmtId="37" fontId="37" fillId="33" borderId="23" xfId="57" applyFont="1" applyFill="1" applyBorder="1" applyAlignment="1" applyProtection="1">
      <alignment horizontal="center" vertical="center"/>
      <protection/>
    </xf>
    <xf numFmtId="37" fontId="37" fillId="33" borderId="51" xfId="57" applyFont="1" applyFill="1" applyBorder="1" applyAlignment="1">
      <alignment horizontal="center" vertical="center"/>
      <protection/>
    </xf>
    <xf numFmtId="37" fontId="37" fillId="33" borderId="58" xfId="57" applyFont="1" applyFill="1" applyBorder="1" applyAlignment="1">
      <alignment horizontal="center" vertical="center"/>
      <protection/>
    </xf>
    <xf numFmtId="37" fontId="37" fillId="33" borderId="49" xfId="57" applyFont="1" applyFill="1" applyBorder="1" applyAlignment="1">
      <alignment horizontal="center" vertical="center"/>
      <protection/>
    </xf>
    <xf numFmtId="37" fontId="37" fillId="33" borderId="53" xfId="57" applyFont="1" applyFill="1" applyBorder="1" applyAlignment="1">
      <alignment horizontal="center" vertical="center"/>
      <protection/>
    </xf>
    <xf numFmtId="37" fontId="37" fillId="33" borderId="51" xfId="57" applyFont="1" applyFill="1" applyBorder="1" applyAlignment="1" applyProtection="1">
      <alignment horizontal="center" vertical="center"/>
      <protection/>
    </xf>
    <xf numFmtId="37" fontId="36" fillId="33" borderId="51" xfId="57" applyFont="1" applyFill="1" applyBorder="1">
      <alignment/>
      <protection/>
    </xf>
    <xf numFmtId="37" fontId="36" fillId="33" borderId="53" xfId="57" applyFont="1" applyFill="1" applyBorder="1">
      <alignment/>
      <protection/>
    </xf>
    <xf numFmtId="37" fontId="19" fillId="33" borderId="14" xfId="57" applyFont="1" applyFill="1" applyBorder="1">
      <alignment/>
      <protection/>
    </xf>
    <xf numFmtId="37" fontId="19" fillId="33" borderId="12" xfId="57" applyFont="1" applyFill="1" applyBorder="1">
      <alignment/>
      <protection/>
    </xf>
    <xf numFmtId="37" fontId="37" fillId="33" borderId="12" xfId="57" applyFont="1" applyFill="1" applyBorder="1" applyAlignment="1">
      <alignment vertical="center"/>
      <protection/>
    </xf>
    <xf numFmtId="37" fontId="37" fillId="33" borderId="16" xfId="57" applyFont="1" applyFill="1" applyBorder="1" applyAlignment="1">
      <alignment vertical="center"/>
      <protection/>
    </xf>
    <xf numFmtId="37" fontId="39" fillId="33" borderId="21" xfId="57" applyFont="1" applyFill="1" applyBorder="1" applyAlignment="1">
      <alignment horizontal="center" vertical="center"/>
      <protection/>
    </xf>
    <xf numFmtId="37" fontId="39" fillId="33" borderId="0" xfId="57" applyFont="1" applyFill="1" applyBorder="1" applyAlignment="1">
      <alignment horizontal="center" vertical="center"/>
      <protection/>
    </xf>
    <xf numFmtId="37" fontId="39" fillId="33" borderId="23" xfId="57" applyFont="1" applyFill="1" applyBorder="1" applyAlignment="1">
      <alignment horizontal="center" vertical="center"/>
      <protection/>
    </xf>
    <xf numFmtId="37" fontId="39" fillId="33" borderId="51" xfId="57" applyFont="1" applyFill="1" applyBorder="1" applyAlignment="1">
      <alignment horizontal="center" vertical="center"/>
      <protection/>
    </xf>
    <xf numFmtId="37" fontId="39" fillId="33" borderId="49" xfId="57" applyFont="1" applyFill="1" applyBorder="1" applyAlignment="1">
      <alignment horizontal="center" vertical="center"/>
      <protection/>
    </xf>
    <xf numFmtId="37" fontId="39" fillId="33" borderId="53" xfId="57" applyFont="1" applyFill="1" applyBorder="1" applyAlignment="1">
      <alignment horizontal="center" vertical="center"/>
      <protection/>
    </xf>
    <xf numFmtId="37" fontId="41" fillId="35" borderId="60" xfId="45" applyNumberFormat="1" applyFont="1" applyFill="1" applyBorder="1" applyAlignment="1" applyProtection="1">
      <alignment horizontal="center"/>
      <protection/>
    </xf>
    <xf numFmtId="37" fontId="41" fillId="35" borderId="61" xfId="45" applyNumberFormat="1" applyFont="1" applyFill="1" applyBorder="1" applyAlignment="1" applyProtection="1">
      <alignment horizontal="center"/>
      <protection/>
    </xf>
    <xf numFmtId="0" fontId="19" fillId="0" borderId="0" xfId="60" applyFont="1">
      <alignment/>
      <protection/>
    </xf>
    <xf numFmtId="0" fontId="43" fillId="0" borderId="0" xfId="59" applyNumberFormat="1" applyFont="1" applyFill="1" applyBorder="1">
      <alignment/>
      <protection/>
    </xf>
    <xf numFmtId="0" fontId="43" fillId="0" borderId="0" xfId="60" applyFont="1">
      <alignment/>
      <protection/>
    </xf>
    <xf numFmtId="0" fontId="44" fillId="0" borderId="0" xfId="60" applyFont="1">
      <alignment/>
      <protection/>
    </xf>
    <xf numFmtId="2" fontId="19" fillId="0" borderId="45" xfId="60" applyNumberFormat="1" applyFont="1" applyBorder="1">
      <alignment/>
      <protection/>
    </xf>
    <xf numFmtId="3" fontId="19" fillId="0" borderId="62" xfId="60" applyNumberFormat="1" applyFont="1" applyBorder="1">
      <alignment/>
      <protection/>
    </xf>
    <xf numFmtId="10" fontId="19" fillId="0" borderId="63" xfId="60" applyNumberFormat="1" applyFont="1" applyBorder="1">
      <alignment/>
      <protection/>
    </xf>
    <xf numFmtId="0" fontId="19" fillId="0" borderId="64" xfId="60" applyNumberFormat="1" applyFont="1" applyBorder="1" quotePrefix="1">
      <alignment/>
      <protection/>
    </xf>
    <xf numFmtId="2" fontId="19" fillId="0" borderId="65" xfId="60" applyNumberFormat="1" applyFont="1" applyBorder="1">
      <alignment/>
      <protection/>
    </xf>
    <xf numFmtId="3" fontId="19" fillId="0" borderId="66" xfId="60" applyNumberFormat="1" applyFont="1" applyBorder="1">
      <alignment/>
      <protection/>
    </xf>
    <xf numFmtId="10" fontId="19" fillId="0" borderId="67" xfId="60" applyNumberFormat="1" applyFont="1" applyBorder="1">
      <alignment/>
      <protection/>
    </xf>
    <xf numFmtId="2" fontId="19" fillId="0" borderId="65" xfId="60" applyNumberFormat="1" applyFont="1" applyBorder="1" applyAlignment="1">
      <alignment horizontal="right"/>
      <protection/>
    </xf>
    <xf numFmtId="0" fontId="19" fillId="0" borderId="68" xfId="60" applyNumberFormat="1" applyFont="1" applyBorder="1" quotePrefix="1">
      <alignment/>
      <protection/>
    </xf>
    <xf numFmtId="3" fontId="19" fillId="0" borderId="69" xfId="60" applyNumberFormat="1" applyFont="1" applyBorder="1">
      <alignment/>
      <protection/>
    </xf>
    <xf numFmtId="0" fontId="19" fillId="0" borderId="70" xfId="60" applyNumberFormat="1" applyFont="1" applyBorder="1" quotePrefix="1">
      <alignment/>
      <protection/>
    </xf>
    <xf numFmtId="2" fontId="45" fillId="0" borderId="71" xfId="60" applyNumberFormat="1" applyFont="1" applyBorder="1">
      <alignment/>
      <protection/>
    </xf>
    <xf numFmtId="3" fontId="45" fillId="0" borderId="72" xfId="60" applyNumberFormat="1" applyFont="1" applyBorder="1">
      <alignment/>
      <protection/>
    </xf>
    <xf numFmtId="10" fontId="45" fillId="0" borderId="73" xfId="60" applyNumberFormat="1" applyFont="1" applyBorder="1">
      <alignment/>
      <protection/>
    </xf>
    <xf numFmtId="0" fontId="45" fillId="0" borderId="74" xfId="60" applyNumberFormat="1" applyFont="1" applyBorder="1">
      <alignment/>
      <protection/>
    </xf>
    <xf numFmtId="49" fontId="19" fillId="0" borderId="0" xfId="60" applyNumberFormat="1" applyFont="1" applyAlignment="1">
      <alignment horizontal="center" vertical="center" wrapText="1"/>
      <protection/>
    </xf>
    <xf numFmtId="49" fontId="21" fillId="33" borderId="75" xfId="60" applyNumberFormat="1" applyFont="1" applyFill="1" applyBorder="1" applyAlignment="1">
      <alignment horizontal="center" vertical="center" wrapText="1"/>
      <protection/>
    </xf>
    <xf numFmtId="49" fontId="21" fillId="33" borderId="76" xfId="60" applyNumberFormat="1" applyFont="1" applyFill="1" applyBorder="1" applyAlignment="1">
      <alignment horizontal="center" vertical="center" wrapText="1"/>
      <protection/>
    </xf>
    <xf numFmtId="49" fontId="21" fillId="33" borderId="77" xfId="60" applyNumberFormat="1" applyFont="1" applyFill="1" applyBorder="1" applyAlignment="1">
      <alignment horizontal="center" vertical="center" wrapText="1"/>
      <protection/>
    </xf>
    <xf numFmtId="0" fontId="19" fillId="33" borderId="43" xfId="60" applyFont="1" applyFill="1" applyBorder="1" applyAlignment="1">
      <alignment vertical="center"/>
      <protection/>
    </xf>
    <xf numFmtId="0" fontId="21" fillId="33" borderId="60" xfId="60" applyFont="1" applyFill="1" applyBorder="1" applyAlignment="1">
      <alignment horizontal="center"/>
      <protection/>
    </xf>
    <xf numFmtId="0" fontId="21" fillId="33" borderId="78" xfId="60" applyFont="1" applyFill="1" applyBorder="1" applyAlignment="1">
      <alignment horizontal="center"/>
      <protection/>
    </xf>
    <xf numFmtId="0" fontId="21" fillId="33" borderId="79" xfId="60" applyFont="1" applyFill="1" applyBorder="1" applyAlignment="1">
      <alignment horizontal="center"/>
      <protection/>
    </xf>
    <xf numFmtId="0" fontId="21" fillId="33" borderId="35" xfId="60" applyFont="1" applyFill="1" applyBorder="1" applyAlignment="1">
      <alignment horizontal="center"/>
      <protection/>
    </xf>
    <xf numFmtId="0" fontId="21" fillId="33" borderId="61" xfId="60" applyFont="1" applyFill="1" applyBorder="1" applyAlignment="1">
      <alignment horizontal="center"/>
      <protection/>
    </xf>
    <xf numFmtId="1" fontId="21" fillId="33" borderId="44" xfId="60" applyNumberFormat="1" applyFont="1" applyFill="1" applyBorder="1" applyAlignment="1">
      <alignment horizontal="center" vertical="center" wrapText="1"/>
      <protection/>
    </xf>
    <xf numFmtId="0" fontId="37" fillId="33" borderId="60" xfId="60" applyFont="1" applyFill="1" applyBorder="1" applyAlignment="1">
      <alignment horizontal="center" vertical="center"/>
      <protection/>
    </xf>
    <xf numFmtId="0" fontId="37" fillId="33" borderId="78" xfId="60" applyFont="1" applyFill="1" applyBorder="1" applyAlignment="1">
      <alignment horizontal="center" vertical="center"/>
      <protection/>
    </xf>
    <xf numFmtId="0" fontId="37" fillId="33" borderId="61" xfId="60" applyFont="1" applyFill="1" applyBorder="1" applyAlignment="1">
      <alignment horizontal="center" vertical="center"/>
      <protection/>
    </xf>
    <xf numFmtId="37" fontId="46" fillId="35" borderId="60" xfId="45" applyNumberFormat="1" applyFont="1" applyFill="1" applyBorder="1" applyAlignment="1" applyProtection="1">
      <alignment horizontal="center"/>
      <protection/>
    </xf>
    <xf numFmtId="37" fontId="46" fillId="35" borderId="61" xfId="45" applyNumberFormat="1" applyFont="1" applyFill="1" applyBorder="1" applyAlignment="1" applyProtection="1">
      <alignment horizontal="center"/>
      <protection/>
    </xf>
    <xf numFmtId="0" fontId="19" fillId="0" borderId="0" xfId="61" applyFont="1">
      <alignment/>
      <protection/>
    </xf>
    <xf numFmtId="0" fontId="44" fillId="0" borderId="0" xfId="61" applyFont="1">
      <alignment/>
      <protection/>
    </xf>
    <xf numFmtId="2" fontId="19" fillId="0" borderId="45" xfId="61" applyNumberFormat="1" applyFont="1" applyBorder="1">
      <alignment/>
      <protection/>
    </xf>
    <xf numFmtId="3" fontId="19" fillId="0" borderId="80" xfId="61" applyNumberFormat="1" applyFont="1" applyBorder="1">
      <alignment/>
      <protection/>
    </xf>
    <xf numFmtId="10" fontId="19" fillId="0" borderId="63" xfId="61" applyNumberFormat="1" applyFont="1" applyBorder="1">
      <alignment/>
      <protection/>
    </xf>
    <xf numFmtId="2" fontId="19" fillId="0" borderId="45" xfId="61" applyNumberFormat="1" applyFont="1" applyBorder="1" applyAlignment="1">
      <alignment horizontal="right"/>
      <protection/>
    </xf>
    <xf numFmtId="0" fontId="19" fillId="0" borderId="26" xfId="61" applyNumberFormat="1" applyFont="1" applyBorder="1">
      <alignment/>
      <protection/>
    </xf>
    <xf numFmtId="2" fontId="19" fillId="0" borderId="65" xfId="61" applyNumberFormat="1" applyFont="1" applyBorder="1">
      <alignment/>
      <protection/>
    </xf>
    <xf numFmtId="3" fontId="19" fillId="0" borderId="69" xfId="61" applyNumberFormat="1" applyFont="1" applyBorder="1">
      <alignment/>
      <protection/>
    </xf>
    <xf numFmtId="10" fontId="19" fillId="0" borderId="67" xfId="61" applyNumberFormat="1" applyFont="1" applyBorder="1">
      <alignment/>
      <protection/>
    </xf>
    <xf numFmtId="2" fontId="19" fillId="0" borderId="65" xfId="61" applyNumberFormat="1" applyFont="1" applyBorder="1" applyAlignment="1">
      <alignment horizontal="right"/>
      <protection/>
    </xf>
    <xf numFmtId="0" fontId="19" fillId="0" borderId="70" xfId="61" applyNumberFormat="1" applyFont="1" applyBorder="1" quotePrefix="1">
      <alignment/>
      <protection/>
    </xf>
    <xf numFmtId="0" fontId="19" fillId="0" borderId="70" xfId="61" applyNumberFormat="1" applyFont="1" applyBorder="1">
      <alignment/>
      <protection/>
    </xf>
    <xf numFmtId="0" fontId="45" fillId="0" borderId="0" xfId="61" applyFont="1">
      <alignment/>
      <protection/>
    </xf>
    <xf numFmtId="2" fontId="45" fillId="0" borderId="71" xfId="61" applyNumberFormat="1" applyFont="1" applyBorder="1">
      <alignment/>
      <protection/>
    </xf>
    <xf numFmtId="3" fontId="45" fillId="0" borderId="72" xfId="61" applyNumberFormat="1" applyFont="1" applyBorder="1">
      <alignment/>
      <protection/>
    </xf>
    <xf numFmtId="2" fontId="45" fillId="0" borderId="73" xfId="61" applyNumberFormat="1" applyFont="1" applyBorder="1">
      <alignment/>
      <protection/>
    </xf>
    <xf numFmtId="10" fontId="45" fillId="0" borderId="73" xfId="61" applyNumberFormat="1" applyFont="1" applyBorder="1">
      <alignment/>
      <protection/>
    </xf>
    <xf numFmtId="0" fontId="45" fillId="0" borderId="74" xfId="61" applyNumberFormat="1" applyFont="1" applyBorder="1">
      <alignment/>
      <protection/>
    </xf>
    <xf numFmtId="49" fontId="19" fillId="0" borderId="0" xfId="61" applyNumberFormat="1" applyFont="1" applyAlignment="1">
      <alignment horizontal="center" vertical="center" wrapText="1"/>
      <protection/>
    </xf>
    <xf numFmtId="0" fontId="37" fillId="33" borderId="60" xfId="61" applyFont="1" applyFill="1" applyBorder="1" applyAlignment="1">
      <alignment horizontal="center" vertical="center"/>
      <protection/>
    </xf>
    <xf numFmtId="0" fontId="37" fillId="33" borderId="78" xfId="61" applyFont="1" applyFill="1" applyBorder="1" applyAlignment="1">
      <alignment horizontal="center" vertical="center"/>
      <protection/>
    </xf>
    <xf numFmtId="0" fontId="37" fillId="33" borderId="61" xfId="61" applyFont="1" applyFill="1" applyBorder="1" applyAlignment="1">
      <alignment horizontal="center" vertical="center"/>
      <protection/>
    </xf>
    <xf numFmtId="0" fontId="19" fillId="0" borderId="0" xfId="62" applyFont="1">
      <alignment/>
      <protection/>
    </xf>
    <xf numFmtId="3" fontId="19" fillId="0" borderId="0" xfId="62" applyNumberFormat="1" applyFont="1">
      <alignment/>
      <protection/>
    </xf>
    <xf numFmtId="10" fontId="19" fillId="0" borderId="81" xfId="62" applyNumberFormat="1" applyFont="1" applyBorder="1" applyAlignment="1">
      <alignment horizontal="right"/>
      <protection/>
    </xf>
    <xf numFmtId="3" fontId="19" fillId="0" borderId="82" xfId="62" applyNumberFormat="1" applyFont="1" applyBorder="1">
      <alignment/>
      <protection/>
    </xf>
    <xf numFmtId="3" fontId="19" fillId="0" borderId="62" xfId="62" applyNumberFormat="1" applyFont="1" applyBorder="1">
      <alignment/>
      <protection/>
    </xf>
    <xf numFmtId="10" fontId="19" fillId="0" borderId="81" xfId="62" applyNumberFormat="1" applyFont="1" applyBorder="1">
      <alignment/>
      <protection/>
    </xf>
    <xf numFmtId="3" fontId="19" fillId="0" borderId="83" xfId="62" applyNumberFormat="1" applyFont="1" applyBorder="1">
      <alignment/>
      <protection/>
    </xf>
    <xf numFmtId="0" fontId="19" fillId="0" borderId="84" xfId="62" applyFont="1" applyBorder="1">
      <alignment/>
      <protection/>
    </xf>
    <xf numFmtId="10" fontId="19" fillId="0" borderId="85" xfId="62" applyNumberFormat="1" applyFont="1" applyBorder="1" applyAlignment="1">
      <alignment horizontal="right"/>
      <protection/>
    </xf>
    <xf numFmtId="3" fontId="19" fillId="0" borderId="86" xfId="62" applyNumberFormat="1" applyFont="1" applyBorder="1">
      <alignment/>
      <protection/>
    </xf>
    <xf numFmtId="3" fontId="19" fillId="0" borderId="66" xfId="62" applyNumberFormat="1" applyFont="1" applyBorder="1">
      <alignment/>
      <protection/>
    </xf>
    <xf numFmtId="10" fontId="19" fillId="0" borderId="85" xfId="62" applyNumberFormat="1" applyFont="1" applyBorder="1">
      <alignment/>
      <protection/>
    </xf>
    <xf numFmtId="3" fontId="19" fillId="0" borderId="87" xfId="62" applyNumberFormat="1" applyFont="1" applyBorder="1">
      <alignment/>
      <protection/>
    </xf>
    <xf numFmtId="0" fontId="19" fillId="0" borderId="88" xfId="62" applyFont="1" applyBorder="1">
      <alignment/>
      <protection/>
    </xf>
    <xf numFmtId="10" fontId="19" fillId="0" borderId="89" xfId="62" applyNumberFormat="1" applyFont="1" applyBorder="1" applyAlignment="1">
      <alignment horizontal="right"/>
      <protection/>
    </xf>
    <xf numFmtId="3" fontId="19" fillId="0" borderId="90" xfId="62" applyNumberFormat="1" applyFont="1" applyBorder="1">
      <alignment/>
      <protection/>
    </xf>
    <xf numFmtId="3" fontId="19" fillId="0" borderId="91" xfId="62" applyNumberFormat="1" applyFont="1" applyBorder="1">
      <alignment/>
      <protection/>
    </xf>
    <xf numFmtId="10" fontId="19" fillId="0" borderId="89" xfId="62" applyNumberFormat="1" applyFont="1" applyBorder="1">
      <alignment/>
      <protection/>
    </xf>
    <xf numFmtId="3" fontId="19" fillId="0" borderId="92" xfId="62" applyNumberFormat="1" applyFont="1" applyBorder="1">
      <alignment/>
      <protection/>
    </xf>
    <xf numFmtId="0" fontId="19" fillId="0" borderId="93" xfId="62" applyFont="1" applyBorder="1">
      <alignment/>
      <protection/>
    </xf>
    <xf numFmtId="0" fontId="47" fillId="0" borderId="0" xfId="62" applyFont="1">
      <alignment/>
      <protection/>
    </xf>
    <xf numFmtId="10" fontId="47" fillId="0" borderId="71" xfId="62" applyNumberFormat="1" applyFont="1" applyBorder="1">
      <alignment/>
      <protection/>
    </xf>
    <xf numFmtId="3" fontId="47" fillId="0" borderId="94" xfId="62" applyNumberFormat="1" applyFont="1" applyBorder="1">
      <alignment/>
      <protection/>
    </xf>
    <xf numFmtId="3" fontId="47" fillId="0" borderId="74" xfId="62" applyNumberFormat="1" applyFont="1" applyBorder="1">
      <alignment/>
      <protection/>
    </xf>
    <xf numFmtId="3" fontId="47" fillId="0" borderId="95" xfId="62" applyNumberFormat="1" applyFont="1" applyBorder="1">
      <alignment/>
      <protection/>
    </xf>
    <xf numFmtId="0" fontId="47" fillId="0" borderId="96" xfId="62" applyNumberFormat="1" applyFont="1" applyBorder="1">
      <alignment/>
      <protection/>
    </xf>
    <xf numFmtId="1" fontId="19" fillId="0" borderId="0" xfId="62" applyNumberFormat="1" applyFont="1" applyAlignment="1">
      <alignment horizontal="center" vertical="center" wrapText="1"/>
      <protection/>
    </xf>
    <xf numFmtId="0" fontId="19" fillId="33" borderId="81" xfId="62" applyFont="1" applyFill="1" applyBorder="1" applyAlignment="1">
      <alignment horizontal="center" vertical="center" wrapText="1"/>
      <protection/>
    </xf>
    <xf numFmtId="49" fontId="21" fillId="33" borderId="97" xfId="62" applyNumberFormat="1" applyFont="1" applyFill="1" applyBorder="1" applyAlignment="1">
      <alignment horizontal="center" vertical="center" wrapText="1"/>
      <protection/>
    </xf>
    <xf numFmtId="49" fontId="21" fillId="33" borderId="98" xfId="62" applyNumberFormat="1" applyFont="1" applyFill="1" applyBorder="1" applyAlignment="1">
      <alignment horizontal="center" vertical="center" wrapText="1"/>
      <protection/>
    </xf>
    <xf numFmtId="0" fontId="19" fillId="33" borderId="45" xfId="62" applyFont="1" applyFill="1" applyBorder="1">
      <alignment/>
      <protection/>
    </xf>
    <xf numFmtId="49" fontId="21" fillId="33" borderId="82" xfId="62" applyNumberFormat="1" applyFont="1" applyFill="1" applyBorder="1" applyAlignment="1">
      <alignment horizontal="center" vertical="center" wrapText="1"/>
      <protection/>
    </xf>
    <xf numFmtId="49" fontId="21" fillId="33" borderId="62" xfId="62" applyNumberFormat="1" applyFont="1" applyFill="1" applyBorder="1" applyAlignment="1">
      <alignment horizontal="center" vertical="center" wrapText="1"/>
      <protection/>
    </xf>
    <xf numFmtId="0" fontId="19" fillId="33" borderId="99" xfId="62" applyFont="1" applyFill="1" applyBorder="1" applyAlignment="1">
      <alignment horizontal="center" vertical="center" wrapText="1"/>
      <protection/>
    </xf>
    <xf numFmtId="49" fontId="21" fillId="33" borderId="83" xfId="62" applyNumberFormat="1" applyFont="1" applyFill="1" applyBorder="1" applyAlignment="1">
      <alignment horizontal="center" vertical="center" wrapText="1"/>
      <protection/>
    </xf>
    <xf numFmtId="0" fontId="33" fillId="33" borderId="100" xfId="62" applyFont="1" applyFill="1" applyBorder="1" applyAlignment="1">
      <alignment vertical="center"/>
      <protection/>
    </xf>
    <xf numFmtId="1" fontId="21" fillId="33" borderId="101" xfId="62" applyNumberFormat="1" applyFont="1" applyFill="1" applyBorder="1" applyAlignment="1">
      <alignment horizontal="center" vertical="center" wrapText="1"/>
      <protection/>
    </xf>
    <xf numFmtId="49" fontId="22" fillId="33" borderId="102" xfId="62" applyNumberFormat="1" applyFont="1" applyFill="1" applyBorder="1">
      <alignment/>
      <protection/>
    </xf>
    <xf numFmtId="49" fontId="22" fillId="33" borderId="103" xfId="62" applyNumberFormat="1" applyFont="1" applyFill="1" applyBorder="1">
      <alignment/>
      <protection/>
    </xf>
    <xf numFmtId="49" fontId="35" fillId="33" borderId="104" xfId="62" applyNumberFormat="1" applyFont="1" applyFill="1" applyBorder="1" applyAlignment="1">
      <alignment horizontal="center" vertical="center" wrapText="1"/>
      <protection/>
    </xf>
    <xf numFmtId="1" fontId="21" fillId="33" borderId="75" xfId="62" applyNumberFormat="1" applyFont="1" applyFill="1" applyBorder="1" applyAlignment="1">
      <alignment horizontal="center" vertical="center" wrapText="1"/>
      <protection/>
    </xf>
    <xf numFmtId="1" fontId="21" fillId="33" borderId="67" xfId="62" applyNumberFormat="1" applyFont="1" applyFill="1" applyBorder="1" applyAlignment="1">
      <alignment horizontal="center" vertical="center" wrapText="1"/>
      <protection/>
    </xf>
    <xf numFmtId="49" fontId="35" fillId="33" borderId="103" xfId="62" applyNumberFormat="1" applyFont="1" applyFill="1" applyBorder="1" applyAlignment="1">
      <alignment horizontal="center" vertical="center" wrapText="1"/>
      <protection/>
    </xf>
    <xf numFmtId="0" fontId="33" fillId="33" borderId="88" xfId="62" applyFont="1" applyFill="1" applyBorder="1" applyAlignment="1">
      <alignment vertical="center"/>
      <protection/>
    </xf>
    <xf numFmtId="0" fontId="21" fillId="33" borderId="77" xfId="62" applyFont="1" applyFill="1" applyBorder="1" applyAlignment="1">
      <alignment horizontal="center"/>
      <protection/>
    </xf>
    <xf numFmtId="0" fontId="21" fillId="33" borderId="105" xfId="62" applyFont="1" applyFill="1" applyBorder="1" applyAlignment="1">
      <alignment horizontal="center"/>
      <protection/>
    </xf>
    <xf numFmtId="0" fontId="21" fillId="33" borderId="106" xfId="62" applyFont="1" applyFill="1" applyBorder="1" applyAlignment="1">
      <alignment horizontal="center"/>
      <protection/>
    </xf>
    <xf numFmtId="0" fontId="21" fillId="33" borderId="76" xfId="62" applyFont="1" applyFill="1" applyBorder="1" applyAlignment="1">
      <alignment horizontal="center"/>
      <protection/>
    </xf>
    <xf numFmtId="1" fontId="31" fillId="33" borderId="107" xfId="62" applyNumberFormat="1" applyFont="1" applyFill="1" applyBorder="1" applyAlignment="1">
      <alignment horizontal="center" vertical="center" wrapText="1"/>
      <protection/>
    </xf>
    <xf numFmtId="0" fontId="48" fillId="33" borderId="79" xfId="62" applyFont="1" applyFill="1" applyBorder="1" applyAlignment="1">
      <alignment horizontal="center" vertical="center"/>
      <protection/>
    </xf>
    <xf numFmtId="0" fontId="48" fillId="33" borderId="35" xfId="62" applyFont="1" applyFill="1" applyBorder="1" applyAlignment="1">
      <alignment horizontal="center" vertical="center"/>
      <protection/>
    </xf>
    <xf numFmtId="0" fontId="48" fillId="33" borderId="34" xfId="62" applyFont="1" applyFill="1" applyBorder="1" applyAlignment="1">
      <alignment horizontal="center" vertical="center"/>
      <protection/>
    </xf>
    <xf numFmtId="10" fontId="19" fillId="0" borderId="17" xfId="62" applyNumberFormat="1" applyFont="1" applyBorder="1" applyAlignment="1">
      <alignment horizontal="right"/>
      <protection/>
    </xf>
    <xf numFmtId="3" fontId="19" fillId="0" borderId="15" xfId="62" applyNumberFormat="1" applyFont="1" applyBorder="1">
      <alignment/>
      <protection/>
    </xf>
    <xf numFmtId="3" fontId="19" fillId="0" borderId="108" xfId="62" applyNumberFormat="1" applyFont="1" applyBorder="1">
      <alignment/>
      <protection/>
    </xf>
    <xf numFmtId="10" fontId="19" fillId="0" borderId="109" xfId="62" applyNumberFormat="1" applyFont="1" applyBorder="1">
      <alignment/>
      <protection/>
    </xf>
    <xf numFmtId="0" fontId="19" fillId="0" borderId="110" xfId="62" applyFont="1" applyBorder="1">
      <alignment/>
      <protection/>
    </xf>
    <xf numFmtId="10" fontId="19" fillId="0" borderId="111" xfId="62" applyNumberFormat="1" applyFont="1" applyBorder="1" applyAlignment="1">
      <alignment horizontal="right"/>
      <protection/>
    </xf>
    <xf numFmtId="3" fontId="19" fillId="0" borderId="112" xfId="62" applyNumberFormat="1" applyFont="1" applyBorder="1">
      <alignment/>
      <protection/>
    </xf>
    <xf numFmtId="3" fontId="19" fillId="0" borderId="69" xfId="62" applyNumberFormat="1" applyFont="1" applyBorder="1">
      <alignment/>
      <protection/>
    </xf>
    <xf numFmtId="10" fontId="19" fillId="0" borderId="65" xfId="62" applyNumberFormat="1" applyFont="1" applyBorder="1">
      <alignment/>
      <protection/>
    </xf>
    <xf numFmtId="0" fontId="19" fillId="0" borderId="113" xfId="62" applyFont="1" applyBorder="1">
      <alignment/>
      <protection/>
    </xf>
    <xf numFmtId="10" fontId="47" fillId="0" borderId="114" xfId="62" applyNumberFormat="1" applyFont="1" applyBorder="1">
      <alignment/>
      <protection/>
    </xf>
    <xf numFmtId="3" fontId="47" fillId="0" borderId="115" xfId="62" applyNumberFormat="1" applyFont="1" applyBorder="1">
      <alignment/>
      <protection/>
    </xf>
    <xf numFmtId="3" fontId="47" fillId="0" borderId="116" xfId="62" applyNumberFormat="1" applyFont="1" applyBorder="1">
      <alignment/>
      <protection/>
    </xf>
    <xf numFmtId="10" fontId="47" fillId="0" borderId="117" xfId="62" applyNumberFormat="1" applyFont="1" applyBorder="1">
      <alignment/>
      <protection/>
    </xf>
    <xf numFmtId="3" fontId="47" fillId="0" borderId="118" xfId="62" applyNumberFormat="1" applyFont="1" applyBorder="1">
      <alignment/>
      <protection/>
    </xf>
    <xf numFmtId="0" fontId="47" fillId="0" borderId="119" xfId="62" applyNumberFormat="1" applyFont="1" applyBorder="1">
      <alignment/>
      <protection/>
    </xf>
    <xf numFmtId="0" fontId="19" fillId="33" borderId="120" xfId="62" applyFont="1" applyFill="1" applyBorder="1" applyAlignment="1">
      <alignment horizontal="center" vertical="center" wrapText="1"/>
      <protection/>
    </xf>
    <xf numFmtId="0" fontId="19" fillId="33" borderId="121" xfId="62" applyFont="1" applyFill="1" applyBorder="1">
      <alignment/>
      <protection/>
    </xf>
    <xf numFmtId="0" fontId="33" fillId="33" borderId="122" xfId="62" applyFont="1" applyFill="1" applyBorder="1" applyAlignment="1">
      <alignment vertical="center"/>
      <protection/>
    </xf>
    <xf numFmtId="1" fontId="22" fillId="0" borderId="0" xfId="62" applyNumberFormat="1" applyFont="1" applyAlignment="1">
      <alignment horizontal="center" vertical="center" wrapText="1"/>
      <protection/>
    </xf>
    <xf numFmtId="1" fontId="21" fillId="33" borderId="123" xfId="62" applyNumberFormat="1" applyFont="1" applyFill="1" applyBorder="1" applyAlignment="1">
      <alignment horizontal="center" vertical="center" wrapText="1"/>
      <protection/>
    </xf>
    <xf numFmtId="0" fontId="33" fillId="33" borderId="124" xfId="62" applyFont="1" applyFill="1" applyBorder="1" applyAlignment="1">
      <alignment vertical="center"/>
      <protection/>
    </xf>
    <xf numFmtId="0" fontId="33" fillId="0" borderId="0" xfId="62" applyFont="1">
      <alignment/>
      <protection/>
    </xf>
    <xf numFmtId="0" fontId="31" fillId="33" borderId="125" xfId="62" applyFont="1" applyFill="1" applyBorder="1" applyAlignment="1">
      <alignment horizontal="center"/>
      <protection/>
    </xf>
    <xf numFmtId="0" fontId="31" fillId="33" borderId="105" xfId="62" applyFont="1" applyFill="1" applyBorder="1" applyAlignment="1">
      <alignment horizontal="center"/>
      <protection/>
    </xf>
    <xf numFmtId="0" fontId="31" fillId="33" borderId="106" xfId="62" applyFont="1" applyFill="1" applyBorder="1" applyAlignment="1">
      <alignment horizontal="center"/>
      <protection/>
    </xf>
    <xf numFmtId="0" fontId="31" fillId="33" borderId="77" xfId="62" applyFont="1" applyFill="1" applyBorder="1" applyAlignment="1">
      <alignment horizontal="center"/>
      <protection/>
    </xf>
    <xf numFmtId="1" fontId="31" fillId="33" borderId="126" xfId="62" applyNumberFormat="1" applyFont="1" applyFill="1" applyBorder="1" applyAlignment="1">
      <alignment horizontal="center" vertical="center" wrapText="1"/>
      <protection/>
    </xf>
    <xf numFmtId="0" fontId="39" fillId="33" borderId="51" xfId="62" applyFont="1" applyFill="1" applyBorder="1" applyAlignment="1">
      <alignment horizontal="center" vertical="center"/>
      <protection/>
    </xf>
    <xf numFmtId="0" fontId="39" fillId="33" borderId="49" xfId="62" applyFont="1" applyFill="1" applyBorder="1" applyAlignment="1">
      <alignment horizontal="center" vertical="center"/>
      <protection/>
    </xf>
    <xf numFmtId="0" fontId="39" fillId="33" borderId="53" xfId="62" applyFont="1" applyFill="1" applyBorder="1" applyAlignment="1">
      <alignment horizontal="center" vertical="center"/>
      <protection/>
    </xf>
    <xf numFmtId="0" fontId="19" fillId="0" borderId="0" xfId="63" applyFont="1">
      <alignment/>
      <protection/>
    </xf>
    <xf numFmtId="0" fontId="19" fillId="0" borderId="0" xfId="59" applyNumberFormat="1" applyFont="1" applyFill="1" applyBorder="1">
      <alignment/>
      <protection/>
    </xf>
    <xf numFmtId="0" fontId="44" fillId="0" borderId="0" xfId="63" applyFont="1">
      <alignment/>
      <protection/>
    </xf>
    <xf numFmtId="10" fontId="19" fillId="0" borderId="45" xfId="63" applyNumberFormat="1" applyFont="1" applyBorder="1">
      <alignment/>
      <protection/>
    </xf>
    <xf numFmtId="3" fontId="19" fillId="0" borderId="27" xfId="63" applyNumberFormat="1" applyFont="1" applyBorder="1">
      <alignment/>
      <protection/>
    </xf>
    <xf numFmtId="3" fontId="19" fillId="0" borderId="26" xfId="63" applyNumberFormat="1" applyFont="1" applyBorder="1">
      <alignment/>
      <protection/>
    </xf>
    <xf numFmtId="10" fontId="19" fillId="0" borderId="30" xfId="63" applyNumberFormat="1" applyFont="1" applyBorder="1">
      <alignment/>
      <protection/>
    </xf>
    <xf numFmtId="0" fontId="19" fillId="0" borderId="43" xfId="63" applyNumberFormat="1" applyFont="1" applyBorder="1">
      <alignment/>
      <protection/>
    </xf>
    <xf numFmtId="10" fontId="19" fillId="0" borderId="65" xfId="63" applyNumberFormat="1" applyFont="1" applyBorder="1">
      <alignment/>
      <protection/>
    </xf>
    <xf numFmtId="3" fontId="19" fillId="0" borderId="127" xfId="63" applyNumberFormat="1" applyFont="1" applyBorder="1">
      <alignment/>
      <protection/>
    </xf>
    <xf numFmtId="3" fontId="19" fillId="0" borderId="70" xfId="63" applyNumberFormat="1" applyFont="1" applyBorder="1">
      <alignment/>
      <protection/>
    </xf>
    <xf numFmtId="10" fontId="19" fillId="0" borderId="112" xfId="63" applyNumberFormat="1" applyFont="1" applyBorder="1">
      <alignment/>
      <protection/>
    </xf>
    <xf numFmtId="0" fontId="19" fillId="0" borderId="128" xfId="63" applyNumberFormat="1" applyFont="1" applyBorder="1">
      <alignment/>
      <protection/>
    </xf>
    <xf numFmtId="0" fontId="47" fillId="0" borderId="0" xfId="63" applyFont="1">
      <alignment/>
      <protection/>
    </xf>
    <xf numFmtId="10" fontId="47" fillId="0" borderId="71" xfId="63" applyNumberFormat="1" applyFont="1" applyBorder="1" applyAlignment="1">
      <alignment vertical="center"/>
      <protection/>
    </xf>
    <xf numFmtId="3" fontId="47" fillId="0" borderId="95" xfId="63" applyNumberFormat="1" applyFont="1" applyBorder="1" applyAlignment="1">
      <alignment vertical="center"/>
      <protection/>
    </xf>
    <xf numFmtId="3" fontId="47" fillId="0" borderId="72" xfId="63" applyNumberFormat="1" applyFont="1" applyBorder="1" applyAlignment="1">
      <alignment vertical="center"/>
      <protection/>
    </xf>
    <xf numFmtId="0" fontId="47" fillId="0" borderId="96" xfId="63" applyNumberFormat="1" applyFont="1" applyBorder="1" applyAlignment="1">
      <alignment vertical="center"/>
      <protection/>
    </xf>
    <xf numFmtId="1" fontId="19" fillId="0" borderId="0" xfId="63" applyNumberFormat="1" applyFont="1" applyAlignment="1">
      <alignment horizontal="center" vertical="center" wrapText="1"/>
      <protection/>
    </xf>
    <xf numFmtId="1" fontId="21" fillId="33" borderId="77" xfId="63" applyNumberFormat="1" applyFont="1" applyFill="1" applyBorder="1" applyAlignment="1">
      <alignment horizontal="center" vertical="center" wrapText="1"/>
      <protection/>
    </xf>
    <xf numFmtId="1" fontId="21" fillId="33" borderId="106" xfId="63" applyNumberFormat="1" applyFont="1" applyFill="1" applyBorder="1" applyAlignment="1">
      <alignment horizontal="center" vertical="center" wrapText="1"/>
      <protection/>
    </xf>
    <xf numFmtId="49" fontId="21" fillId="33" borderId="106" xfId="63" applyNumberFormat="1" applyFont="1" applyFill="1" applyBorder="1" applyAlignment="1">
      <alignment horizontal="center" vertical="center" wrapText="1"/>
      <protection/>
    </xf>
    <xf numFmtId="1" fontId="21" fillId="33" borderId="60" xfId="63" applyNumberFormat="1" applyFont="1" applyFill="1" applyBorder="1" applyAlignment="1">
      <alignment horizontal="center" vertical="center" wrapText="1"/>
      <protection/>
    </xf>
    <xf numFmtId="0" fontId="19" fillId="33" borderId="43" xfId="63" applyFont="1" applyFill="1" applyBorder="1" applyAlignment="1">
      <alignment vertical="center"/>
      <protection/>
    </xf>
    <xf numFmtId="0" fontId="19" fillId="0" borderId="0" xfId="63" applyFont="1" applyAlignment="1">
      <alignment vertical="center"/>
      <protection/>
    </xf>
    <xf numFmtId="0" fontId="21" fillId="33" borderId="60" xfId="63" applyFont="1" applyFill="1" applyBorder="1" applyAlignment="1">
      <alignment horizontal="center" vertical="center"/>
      <protection/>
    </xf>
    <xf numFmtId="0" fontId="21" fillId="33" borderId="78" xfId="63" applyFont="1" applyFill="1" applyBorder="1" applyAlignment="1">
      <alignment horizontal="center" vertical="center"/>
      <protection/>
    </xf>
    <xf numFmtId="0" fontId="21" fillId="33" borderId="61" xfId="63" applyFont="1" applyFill="1" applyBorder="1" applyAlignment="1">
      <alignment horizontal="center" vertical="center"/>
      <protection/>
    </xf>
    <xf numFmtId="1" fontId="21" fillId="33" borderId="44" xfId="63" applyNumberFormat="1" applyFont="1" applyFill="1" applyBorder="1" applyAlignment="1">
      <alignment horizontal="center" vertical="center" wrapText="1"/>
      <protection/>
    </xf>
    <xf numFmtId="0" fontId="37" fillId="33" borderId="60" xfId="63" applyFont="1" applyFill="1" applyBorder="1" applyAlignment="1">
      <alignment horizontal="center" vertical="center"/>
      <protection/>
    </xf>
    <xf numFmtId="0" fontId="37" fillId="33" borderId="78" xfId="63" applyFont="1" applyFill="1" applyBorder="1" applyAlignment="1">
      <alignment horizontal="center" vertical="center"/>
      <protection/>
    </xf>
    <xf numFmtId="0" fontId="37" fillId="33" borderId="61" xfId="63" applyFont="1" applyFill="1" applyBorder="1" applyAlignment="1">
      <alignment horizontal="center" vertical="center"/>
      <protection/>
    </xf>
    <xf numFmtId="0" fontId="19" fillId="0" borderId="0" xfId="64" applyFont="1">
      <alignment/>
      <protection/>
    </xf>
    <xf numFmtId="10" fontId="19" fillId="0" borderId="0" xfId="64" applyNumberFormat="1" applyFont="1">
      <alignment/>
      <protection/>
    </xf>
    <xf numFmtId="0" fontId="19" fillId="0" borderId="0" xfId="64" applyNumberFormat="1" applyFont="1" applyFill="1" applyBorder="1">
      <alignment/>
      <protection/>
    </xf>
    <xf numFmtId="10" fontId="19" fillId="0" borderId="0" xfId="64" applyNumberFormat="1" applyFont="1" applyFill="1" applyBorder="1">
      <alignment/>
      <protection/>
    </xf>
    <xf numFmtId="10" fontId="19" fillId="0" borderId="81" xfId="54" applyNumberFormat="1" applyFont="1" applyFill="1" applyBorder="1" applyAlignment="1">
      <alignment horizontal="right"/>
      <protection/>
    </xf>
    <xf numFmtId="3" fontId="19" fillId="0" borderId="82" xfId="64" applyNumberFormat="1" applyFont="1" applyBorder="1">
      <alignment/>
      <protection/>
    </xf>
    <xf numFmtId="10" fontId="19" fillId="0" borderId="129" xfId="64" applyNumberFormat="1" applyFont="1" applyBorder="1">
      <alignment/>
      <protection/>
    </xf>
    <xf numFmtId="3" fontId="19" fillId="0" borderId="62" xfId="64" applyNumberFormat="1" applyFont="1" applyBorder="1">
      <alignment/>
      <protection/>
    </xf>
    <xf numFmtId="3" fontId="19" fillId="0" borderId="82" xfId="64" applyNumberFormat="1" applyFont="1" applyBorder="1" quotePrefix="1">
      <alignment/>
      <protection/>
    </xf>
    <xf numFmtId="10" fontId="19" fillId="0" borderId="82" xfId="64" applyNumberFormat="1" applyFont="1" applyBorder="1">
      <alignment/>
      <protection/>
    </xf>
    <xf numFmtId="0" fontId="19" fillId="0" borderId="84" xfId="64" applyNumberFormat="1" applyFont="1" applyBorder="1" quotePrefix="1">
      <alignment/>
      <protection/>
    </xf>
    <xf numFmtId="10" fontId="19" fillId="0" borderId="85" xfId="54" applyNumberFormat="1" applyFont="1" applyFill="1" applyBorder="1" applyAlignment="1">
      <alignment horizontal="right"/>
      <protection/>
    </xf>
    <xf numFmtId="3" fontId="19" fillId="0" borderId="86" xfId="64" applyNumberFormat="1" applyFont="1" applyBorder="1">
      <alignment/>
      <protection/>
    </xf>
    <xf numFmtId="10" fontId="19" fillId="0" borderId="130" xfId="64" applyNumberFormat="1" applyFont="1" applyBorder="1">
      <alignment/>
      <protection/>
    </xf>
    <xf numFmtId="3" fontId="19" fillId="0" borderId="66" xfId="64" applyNumberFormat="1" applyFont="1" applyBorder="1">
      <alignment/>
      <protection/>
    </xf>
    <xf numFmtId="3" fontId="19" fillId="0" borderId="86" xfId="64" applyNumberFormat="1" applyFont="1" applyBorder="1" quotePrefix="1">
      <alignment/>
      <protection/>
    </xf>
    <xf numFmtId="10" fontId="19" fillId="0" borderId="86" xfId="64" applyNumberFormat="1" applyFont="1" applyBorder="1">
      <alignment/>
      <protection/>
    </xf>
    <xf numFmtId="0" fontId="19" fillId="0" borderId="88" xfId="64" applyNumberFormat="1" applyFont="1" applyBorder="1" quotePrefix="1">
      <alignment/>
      <protection/>
    </xf>
    <xf numFmtId="10" fontId="19" fillId="0" borderId="101" xfId="54" applyNumberFormat="1" applyFont="1" applyFill="1" applyBorder="1" applyAlignment="1">
      <alignment horizontal="right"/>
      <protection/>
    </xf>
    <xf numFmtId="3" fontId="19" fillId="0" borderId="131" xfId="64" applyNumberFormat="1" applyFont="1" applyBorder="1">
      <alignment/>
      <protection/>
    </xf>
    <xf numFmtId="10" fontId="19" fillId="0" borderId="132" xfId="64" applyNumberFormat="1" applyFont="1" applyBorder="1">
      <alignment/>
      <protection/>
    </xf>
    <xf numFmtId="3" fontId="19" fillId="0" borderId="133" xfId="64" applyNumberFormat="1" applyFont="1" applyBorder="1">
      <alignment/>
      <protection/>
    </xf>
    <xf numFmtId="3" fontId="19" fillId="0" borderId="131" xfId="64" applyNumberFormat="1" applyFont="1" applyBorder="1" quotePrefix="1">
      <alignment/>
      <protection/>
    </xf>
    <xf numFmtId="10" fontId="19" fillId="0" borderId="131" xfId="64" applyNumberFormat="1" applyFont="1" applyBorder="1">
      <alignment/>
      <protection/>
    </xf>
    <xf numFmtId="0" fontId="19" fillId="0" borderId="107" xfId="64" applyNumberFormat="1" applyFont="1" applyBorder="1" quotePrefix="1">
      <alignment/>
      <protection/>
    </xf>
    <xf numFmtId="0" fontId="22" fillId="0" borderId="0" xfId="64" applyFont="1" applyFill="1">
      <alignment/>
      <protection/>
    </xf>
    <xf numFmtId="10" fontId="22" fillId="0" borderId="0" xfId="64" applyNumberFormat="1" applyFont="1" applyFill="1" applyBorder="1">
      <alignment/>
      <protection/>
    </xf>
    <xf numFmtId="10" fontId="22" fillId="36" borderId="75" xfId="64" applyNumberFormat="1" applyFont="1" applyFill="1" applyBorder="1">
      <alignment/>
      <protection/>
    </xf>
    <xf numFmtId="3" fontId="22" fillId="36" borderId="38" xfId="64" applyNumberFormat="1" applyFont="1" applyFill="1" applyBorder="1">
      <alignment/>
      <protection/>
    </xf>
    <xf numFmtId="10" fontId="22" fillId="36" borderId="38" xfId="64" applyNumberFormat="1" applyFont="1" applyFill="1" applyBorder="1">
      <alignment/>
      <protection/>
    </xf>
    <xf numFmtId="3" fontId="22" fillId="36" borderId="134" xfId="64" applyNumberFormat="1" applyFont="1" applyFill="1" applyBorder="1">
      <alignment/>
      <protection/>
    </xf>
    <xf numFmtId="0" fontId="22" fillId="36" borderId="44" xfId="64" applyNumberFormat="1" applyFont="1" applyFill="1" applyBorder="1">
      <alignment/>
      <protection/>
    </xf>
    <xf numFmtId="0" fontId="19" fillId="0" borderId="88" xfId="64" applyNumberFormat="1" applyFont="1" applyBorder="1">
      <alignment/>
      <protection/>
    </xf>
    <xf numFmtId="10" fontId="22" fillId="36" borderId="101" xfId="64" applyNumberFormat="1" applyFont="1" applyFill="1" applyBorder="1">
      <alignment/>
      <protection/>
    </xf>
    <xf numFmtId="3" fontId="22" fillId="36" borderId="131" xfId="64" applyNumberFormat="1" applyFont="1" applyFill="1" applyBorder="1">
      <alignment/>
      <protection/>
    </xf>
    <xf numFmtId="10" fontId="22" fillId="36" borderId="131" xfId="64" applyNumberFormat="1" applyFont="1" applyFill="1" applyBorder="1">
      <alignment/>
      <protection/>
    </xf>
    <xf numFmtId="3" fontId="22" fillId="36" borderId="133" xfId="64" applyNumberFormat="1" applyFont="1" applyFill="1" applyBorder="1">
      <alignment/>
      <protection/>
    </xf>
    <xf numFmtId="10" fontId="22" fillId="36" borderId="132" xfId="64" applyNumberFormat="1" applyFont="1" applyFill="1" applyBorder="1">
      <alignment/>
      <protection/>
    </xf>
    <xf numFmtId="0" fontId="22" fillId="36" borderId="107" xfId="64" applyNumberFormat="1" applyFont="1" applyFill="1" applyBorder="1">
      <alignment/>
      <protection/>
    </xf>
    <xf numFmtId="3" fontId="19" fillId="0" borderId="87" xfId="64" applyNumberFormat="1" applyFont="1" applyBorder="1">
      <alignment/>
      <protection/>
    </xf>
    <xf numFmtId="3" fontId="22" fillId="36" borderId="102" xfId="64" applyNumberFormat="1" applyFont="1" applyFill="1" applyBorder="1">
      <alignment/>
      <protection/>
    </xf>
    <xf numFmtId="3" fontId="19" fillId="0" borderId="135" xfId="64" applyNumberFormat="1" applyFont="1" applyBorder="1" quotePrefix="1">
      <alignment/>
      <protection/>
    </xf>
    <xf numFmtId="3" fontId="19" fillId="0" borderId="68" xfId="64" applyNumberFormat="1" applyFont="1" applyBorder="1">
      <alignment/>
      <protection/>
    </xf>
    <xf numFmtId="0" fontId="35" fillId="0" borderId="0" xfId="64" applyFont="1" applyFill="1">
      <alignment/>
      <protection/>
    </xf>
    <xf numFmtId="10" fontId="35" fillId="0" borderId="0" xfId="64" applyNumberFormat="1" applyFont="1" applyFill="1">
      <alignment/>
      <protection/>
    </xf>
    <xf numFmtId="3" fontId="35" fillId="0" borderId="0" xfId="64" applyNumberFormat="1" applyFont="1" applyFill="1">
      <alignment/>
      <protection/>
    </xf>
    <xf numFmtId="10" fontId="22" fillId="36" borderId="65" xfId="64" applyNumberFormat="1" applyFont="1" applyFill="1" applyBorder="1">
      <alignment/>
      <protection/>
    </xf>
    <xf numFmtId="3" fontId="22" fillId="36" borderId="127" xfId="64" applyNumberFormat="1" applyFont="1" applyFill="1" applyBorder="1">
      <alignment/>
      <protection/>
    </xf>
    <xf numFmtId="10" fontId="22" fillId="36" borderId="112" xfId="64" applyNumberFormat="1" applyFont="1" applyFill="1" applyBorder="1">
      <alignment/>
      <protection/>
    </xf>
    <xf numFmtId="3" fontId="22" fillId="36" borderId="70" xfId="64" applyNumberFormat="1" applyFont="1" applyFill="1" applyBorder="1">
      <alignment/>
      <protection/>
    </xf>
    <xf numFmtId="10" fontId="22" fillId="36" borderId="67" xfId="64" applyNumberFormat="1" applyFont="1" applyFill="1" applyBorder="1">
      <alignment/>
      <protection/>
    </xf>
    <xf numFmtId="0" fontId="22" fillId="36" borderId="128" xfId="64" applyNumberFormat="1" applyFont="1" applyFill="1" applyBorder="1">
      <alignment/>
      <protection/>
    </xf>
    <xf numFmtId="0" fontId="44" fillId="0" borderId="0" xfId="64" applyFont="1" applyAlignment="1">
      <alignment vertical="center"/>
      <protection/>
    </xf>
    <xf numFmtId="10" fontId="47" fillId="0" borderId="71" xfId="64" applyNumberFormat="1" applyFont="1" applyBorder="1" applyAlignment="1">
      <alignment vertical="center"/>
      <protection/>
    </xf>
    <xf numFmtId="3" fontId="47" fillId="0" borderId="94" xfId="64" applyNumberFormat="1" applyFont="1" applyBorder="1" applyAlignment="1">
      <alignment vertical="center"/>
      <protection/>
    </xf>
    <xf numFmtId="10" fontId="47" fillId="0" borderId="94" xfId="64" applyNumberFormat="1" applyFont="1" applyBorder="1" applyAlignment="1">
      <alignment vertical="center"/>
      <protection/>
    </xf>
    <xf numFmtId="3" fontId="47" fillId="0" borderId="72" xfId="64" applyNumberFormat="1" applyFont="1" applyBorder="1" applyAlignment="1">
      <alignment vertical="center"/>
      <protection/>
    </xf>
    <xf numFmtId="0" fontId="47" fillId="0" borderId="96" xfId="64" applyNumberFormat="1" applyFont="1" applyBorder="1" applyAlignment="1">
      <alignment vertical="center"/>
      <protection/>
    </xf>
    <xf numFmtId="1" fontId="19" fillId="0" borderId="0" xfId="64" applyNumberFormat="1" applyFont="1" applyAlignment="1">
      <alignment horizontal="center" vertical="center" wrapText="1"/>
      <protection/>
    </xf>
    <xf numFmtId="10" fontId="21" fillId="33" borderId="77" xfId="64" applyNumberFormat="1" applyFont="1" applyFill="1" applyBorder="1" applyAlignment="1">
      <alignment horizontal="center" vertical="center" wrapText="1"/>
      <protection/>
    </xf>
    <xf numFmtId="49" fontId="21" fillId="33" borderId="76" xfId="64" applyNumberFormat="1" applyFont="1" applyFill="1" applyBorder="1" applyAlignment="1">
      <alignment horizontal="center" vertical="center" wrapText="1"/>
      <protection/>
    </xf>
    <xf numFmtId="10" fontId="21" fillId="33" borderId="105" xfId="64" applyNumberFormat="1" applyFont="1" applyFill="1" applyBorder="1" applyAlignment="1">
      <alignment horizontal="center" vertical="center" wrapText="1"/>
      <protection/>
    </xf>
    <xf numFmtId="0" fontId="19" fillId="33" borderId="43" xfId="64" applyFont="1" applyFill="1" applyBorder="1" applyAlignment="1">
      <alignment vertical="center"/>
      <protection/>
    </xf>
    <xf numFmtId="0" fontId="21" fillId="33" borderId="60" xfId="64" applyFont="1" applyFill="1" applyBorder="1" applyAlignment="1">
      <alignment horizontal="center"/>
      <protection/>
    </xf>
    <xf numFmtId="0" fontId="21" fillId="33" borderId="78" xfId="64" applyFont="1" applyFill="1" applyBorder="1" applyAlignment="1">
      <alignment horizontal="center"/>
      <protection/>
    </xf>
    <xf numFmtId="0" fontId="21" fillId="33" borderId="61" xfId="64" applyFont="1" applyFill="1" applyBorder="1" applyAlignment="1">
      <alignment horizontal="center"/>
      <protection/>
    </xf>
    <xf numFmtId="1" fontId="21" fillId="33" borderId="44" xfId="64" applyNumberFormat="1" applyFont="1" applyFill="1" applyBorder="1" applyAlignment="1">
      <alignment horizontal="center" vertical="center" wrapText="1"/>
      <protection/>
    </xf>
    <xf numFmtId="0" fontId="37" fillId="33" borderId="60" xfId="64" applyFont="1" applyFill="1" applyBorder="1" applyAlignment="1">
      <alignment horizontal="center" vertical="center"/>
      <protection/>
    </xf>
    <xf numFmtId="0" fontId="37" fillId="33" borderId="78" xfId="64" applyFont="1" applyFill="1" applyBorder="1" applyAlignment="1">
      <alignment horizontal="center" vertical="center"/>
      <protection/>
    </xf>
    <xf numFmtId="0" fontId="37" fillId="33" borderId="61" xfId="64" applyFont="1" applyFill="1" applyBorder="1" applyAlignment="1">
      <alignment horizontal="center" vertical="center"/>
      <protection/>
    </xf>
    <xf numFmtId="0" fontId="19" fillId="0" borderId="0" xfId="65" applyFont="1">
      <alignment/>
      <protection/>
    </xf>
    <xf numFmtId="0" fontId="44" fillId="0" borderId="0" xfId="65" applyFont="1">
      <alignment/>
      <protection/>
    </xf>
    <xf numFmtId="10" fontId="19" fillId="0" borderId="17" xfId="65" applyNumberFormat="1" applyFont="1" applyBorder="1">
      <alignment/>
      <protection/>
    </xf>
    <xf numFmtId="3" fontId="19" fillId="0" borderId="11" xfId="65" applyNumberFormat="1" applyFont="1" applyBorder="1">
      <alignment/>
      <protection/>
    </xf>
    <xf numFmtId="10" fontId="19" fillId="0" borderId="109" xfId="65" applyNumberFormat="1" applyFont="1" applyBorder="1">
      <alignment/>
      <protection/>
    </xf>
    <xf numFmtId="10" fontId="19" fillId="0" borderId="15" xfId="65" applyNumberFormat="1" applyFont="1" applyBorder="1">
      <alignment/>
      <protection/>
    </xf>
    <xf numFmtId="0" fontId="19" fillId="0" borderId="110" xfId="65" applyNumberFormat="1" applyFont="1" applyBorder="1">
      <alignment/>
      <protection/>
    </xf>
    <xf numFmtId="10" fontId="19" fillId="0" borderId="111" xfId="65" applyNumberFormat="1" applyFont="1" applyBorder="1">
      <alignment/>
      <protection/>
    </xf>
    <xf numFmtId="3" fontId="19" fillId="0" borderId="70" xfId="65" applyNumberFormat="1" applyFont="1" applyBorder="1">
      <alignment/>
      <protection/>
    </xf>
    <xf numFmtId="10" fontId="19" fillId="0" borderId="65" xfId="65" applyNumberFormat="1" applyFont="1" applyBorder="1">
      <alignment/>
      <protection/>
    </xf>
    <xf numFmtId="3" fontId="19" fillId="0" borderId="127" xfId="65" applyNumberFormat="1" applyFont="1" applyBorder="1">
      <alignment/>
      <protection/>
    </xf>
    <xf numFmtId="10" fontId="19" fillId="0" borderId="112" xfId="65" applyNumberFormat="1" applyFont="1" applyBorder="1">
      <alignment/>
      <protection/>
    </xf>
    <xf numFmtId="0" fontId="19" fillId="0" borderId="113" xfId="65" applyNumberFormat="1" applyFont="1" applyBorder="1">
      <alignment/>
      <protection/>
    </xf>
    <xf numFmtId="10" fontId="19" fillId="0" borderId="111" xfId="65" applyNumberFormat="1" applyFont="1" applyBorder="1" applyAlignment="1">
      <alignment horizontal="center"/>
      <protection/>
    </xf>
    <xf numFmtId="0" fontId="47" fillId="0" borderId="0" xfId="65" applyFont="1" applyAlignment="1">
      <alignment vertical="center"/>
      <protection/>
    </xf>
    <xf numFmtId="10" fontId="47" fillId="0" borderId="114" xfId="65" applyNumberFormat="1" applyFont="1" applyBorder="1" applyAlignment="1">
      <alignment vertical="center"/>
      <protection/>
    </xf>
    <xf numFmtId="3" fontId="47" fillId="0" borderId="118" xfId="65" applyNumberFormat="1" applyFont="1" applyBorder="1" applyAlignment="1">
      <alignment vertical="center"/>
      <protection/>
    </xf>
    <xf numFmtId="10" fontId="47" fillId="0" borderId="117" xfId="65" applyNumberFormat="1" applyFont="1" applyBorder="1" applyAlignment="1">
      <alignment vertical="center"/>
      <protection/>
    </xf>
    <xf numFmtId="3" fontId="47" fillId="0" borderId="136" xfId="65" applyNumberFormat="1" applyFont="1" applyBorder="1" applyAlignment="1">
      <alignment vertical="center"/>
      <protection/>
    </xf>
    <xf numFmtId="0" fontId="47" fillId="0" borderId="119" xfId="65" applyNumberFormat="1" applyFont="1" applyBorder="1" applyAlignment="1">
      <alignment vertical="center"/>
      <protection/>
    </xf>
    <xf numFmtId="1" fontId="22" fillId="0" borderId="0" xfId="65" applyNumberFormat="1" applyFont="1" applyAlignment="1">
      <alignment horizontal="center" vertical="center" wrapText="1"/>
      <protection/>
    </xf>
    <xf numFmtId="1" fontId="35" fillId="33" borderId="137" xfId="65" applyNumberFormat="1" applyFont="1" applyFill="1" applyBorder="1" applyAlignment="1">
      <alignment horizontal="center" vertical="center" wrapText="1"/>
      <protection/>
    </xf>
    <xf numFmtId="49" fontId="35" fillId="33" borderId="138" xfId="65" applyNumberFormat="1" applyFont="1" applyFill="1" applyBorder="1" applyAlignment="1">
      <alignment horizontal="center" vertical="center" wrapText="1"/>
      <protection/>
    </xf>
    <xf numFmtId="1" fontId="35" fillId="33" borderId="139" xfId="65" applyNumberFormat="1" applyFont="1" applyFill="1" applyBorder="1" applyAlignment="1">
      <alignment horizontal="center" vertical="center" wrapText="1"/>
      <protection/>
    </xf>
    <xf numFmtId="0" fontId="19" fillId="33" borderId="110" xfId="65" applyFont="1" applyFill="1" applyBorder="1" applyAlignment="1">
      <alignment vertical="center"/>
      <protection/>
    </xf>
    <xf numFmtId="0" fontId="19" fillId="0" borderId="0" xfId="65" applyFont="1" applyAlignment="1">
      <alignment vertical="center"/>
      <protection/>
    </xf>
    <xf numFmtId="0" fontId="31" fillId="33" borderId="29" xfId="65" applyFont="1" applyFill="1" applyBorder="1" applyAlignment="1">
      <alignment horizontal="center" vertical="center"/>
      <protection/>
    </xf>
    <xf numFmtId="0" fontId="31" fillId="33" borderId="27" xfId="65" applyFont="1" applyFill="1" applyBorder="1" applyAlignment="1">
      <alignment horizontal="center" vertical="center"/>
      <protection/>
    </xf>
    <xf numFmtId="0" fontId="31" fillId="33" borderId="140" xfId="65" applyFont="1" applyFill="1" applyBorder="1" applyAlignment="1">
      <alignment horizontal="center" vertical="center"/>
      <protection/>
    </xf>
    <xf numFmtId="0" fontId="31" fillId="33" borderId="141" xfId="65" applyFont="1" applyFill="1" applyBorder="1" applyAlignment="1">
      <alignment horizontal="center" vertical="center"/>
      <protection/>
    </xf>
    <xf numFmtId="0" fontId="31" fillId="33" borderId="142" xfId="65" applyFont="1" applyFill="1" applyBorder="1" applyAlignment="1">
      <alignment horizontal="center" vertical="center"/>
      <protection/>
    </xf>
    <xf numFmtId="1" fontId="21" fillId="33" borderId="143" xfId="65" applyNumberFormat="1" applyFont="1" applyFill="1" applyBorder="1" applyAlignment="1">
      <alignment horizontal="center" vertical="center" wrapText="1"/>
      <protection/>
    </xf>
    <xf numFmtId="0" fontId="37" fillId="33" borderId="144" xfId="65" applyFont="1" applyFill="1" applyBorder="1" applyAlignment="1">
      <alignment horizontal="center" vertical="center"/>
      <protection/>
    </xf>
    <xf numFmtId="0" fontId="37" fillId="33" borderId="145" xfId="65" applyFont="1" applyFill="1" applyBorder="1" applyAlignment="1">
      <alignment horizontal="center" vertical="center"/>
      <protection/>
    </xf>
    <xf numFmtId="0" fontId="37" fillId="33" borderId="146" xfId="65" applyFont="1" applyFill="1" applyBorder="1" applyAlignment="1">
      <alignment horizontal="center" vertical="center"/>
      <protection/>
    </xf>
    <xf numFmtId="0" fontId="19" fillId="0" borderId="0" xfId="55" applyFont="1">
      <alignment/>
      <protection/>
    </xf>
    <xf numFmtId="10" fontId="19" fillId="0" borderId="0" xfId="55" applyNumberFormat="1" applyFont="1" applyFill="1" applyBorder="1">
      <alignment/>
      <protection/>
    </xf>
    <xf numFmtId="10" fontId="19" fillId="36" borderId="77" xfId="55" applyNumberFormat="1" applyFont="1" applyFill="1" applyBorder="1" applyAlignment="1">
      <alignment horizontal="right"/>
      <protection/>
    </xf>
    <xf numFmtId="3" fontId="19" fillId="36" borderId="105" xfId="55" applyNumberFormat="1" applyFont="1" applyFill="1" applyBorder="1" quotePrefix="1">
      <alignment/>
      <protection/>
    </xf>
    <xf numFmtId="10" fontId="19" fillId="36" borderId="105" xfId="55" applyNumberFormat="1" applyFont="1" applyFill="1" applyBorder="1">
      <alignment/>
      <protection/>
    </xf>
    <xf numFmtId="3" fontId="19" fillId="36" borderId="106" xfId="55" applyNumberFormat="1" applyFont="1" applyFill="1" applyBorder="1">
      <alignment/>
      <protection/>
    </xf>
    <xf numFmtId="0" fontId="19" fillId="36" borderId="61" xfId="55" applyNumberFormat="1" applyFont="1" applyFill="1" applyBorder="1">
      <alignment/>
      <protection/>
    </xf>
    <xf numFmtId="10" fontId="19" fillId="0" borderId="85" xfId="55" applyNumberFormat="1" applyFont="1" applyFill="1" applyBorder="1" applyAlignment="1">
      <alignment horizontal="right"/>
      <protection/>
    </xf>
    <xf numFmtId="3" fontId="19" fillId="0" borderId="135" xfId="55" applyNumberFormat="1" applyFont="1" applyBorder="1" quotePrefix="1">
      <alignment/>
      <protection/>
    </xf>
    <xf numFmtId="10" fontId="19" fillId="0" borderId="86" xfId="55" applyNumberFormat="1" applyFont="1" applyBorder="1">
      <alignment/>
      <protection/>
    </xf>
    <xf numFmtId="3" fontId="19" fillId="0" borderId="135" xfId="55" applyNumberFormat="1" applyFont="1" applyBorder="1">
      <alignment/>
      <protection/>
    </xf>
    <xf numFmtId="3" fontId="19" fillId="0" borderId="68" xfId="55" applyNumberFormat="1" applyFont="1" applyBorder="1">
      <alignment/>
      <protection/>
    </xf>
    <xf numFmtId="0" fontId="19" fillId="0" borderId="88" xfId="55" applyNumberFormat="1" applyFont="1" applyBorder="1" quotePrefix="1">
      <alignment/>
      <protection/>
    </xf>
    <xf numFmtId="10" fontId="19" fillId="36" borderId="101" xfId="55" applyNumberFormat="1" applyFont="1" applyFill="1" applyBorder="1">
      <alignment/>
      <protection/>
    </xf>
    <xf numFmtId="3" fontId="19" fillId="36" borderId="103" xfId="55" applyNumberFormat="1" applyFont="1" applyFill="1" applyBorder="1" quotePrefix="1">
      <alignment/>
      <protection/>
    </xf>
    <xf numFmtId="10" fontId="19" fillId="36" borderId="131" xfId="55" applyNumberFormat="1" applyFont="1" applyFill="1" applyBorder="1">
      <alignment/>
      <protection/>
    </xf>
    <xf numFmtId="3" fontId="19" fillId="36" borderId="103" xfId="55" applyNumberFormat="1" applyFont="1" applyFill="1" applyBorder="1">
      <alignment/>
      <protection/>
    </xf>
    <xf numFmtId="3" fontId="19" fillId="36" borderId="104" xfId="55" applyNumberFormat="1" applyFont="1" applyFill="1" applyBorder="1">
      <alignment/>
      <protection/>
    </xf>
    <xf numFmtId="0" fontId="19" fillId="36" borderId="107" xfId="55" applyNumberFormat="1" applyFont="1" applyFill="1" applyBorder="1">
      <alignment/>
      <protection/>
    </xf>
    <xf numFmtId="3" fontId="19" fillId="0" borderId="127" xfId="55" applyNumberFormat="1" applyFont="1" applyBorder="1" quotePrefix="1">
      <alignment/>
      <protection/>
    </xf>
    <xf numFmtId="3" fontId="19" fillId="0" borderId="127" xfId="55" applyNumberFormat="1" applyFont="1" applyBorder="1">
      <alignment/>
      <protection/>
    </xf>
    <xf numFmtId="3" fontId="19" fillId="0" borderId="70" xfId="55" applyNumberFormat="1" applyFont="1" applyBorder="1">
      <alignment/>
      <protection/>
    </xf>
    <xf numFmtId="0" fontId="19" fillId="0" borderId="128" xfId="55" applyNumberFormat="1" applyFont="1" applyBorder="1" quotePrefix="1">
      <alignment/>
      <protection/>
    </xf>
    <xf numFmtId="3" fontId="19" fillId="36" borderId="131" xfId="55" applyNumberFormat="1" applyFont="1" applyFill="1" applyBorder="1">
      <alignment/>
      <protection/>
    </xf>
    <xf numFmtId="10" fontId="19" fillId="36" borderId="132" xfId="55" applyNumberFormat="1" applyFont="1" applyFill="1" applyBorder="1">
      <alignment/>
      <protection/>
    </xf>
    <xf numFmtId="3" fontId="19" fillId="0" borderId="0" xfId="55" applyNumberFormat="1" applyFont="1">
      <alignment/>
      <protection/>
    </xf>
    <xf numFmtId="10" fontId="22" fillId="0" borderId="0" xfId="55" applyNumberFormat="1" applyFont="1" applyFill="1" applyBorder="1">
      <alignment/>
      <protection/>
    </xf>
    <xf numFmtId="0" fontId="44" fillId="0" borderId="0" xfId="55" applyFont="1">
      <alignment/>
      <protection/>
    </xf>
    <xf numFmtId="3" fontId="44" fillId="0" borderId="0" xfId="55" applyNumberFormat="1" applyFont="1">
      <alignment/>
      <protection/>
    </xf>
    <xf numFmtId="10" fontId="19" fillId="36" borderId="65" xfId="55" applyNumberFormat="1" applyFont="1" applyFill="1" applyBorder="1">
      <alignment/>
      <protection/>
    </xf>
    <xf numFmtId="3" fontId="19" fillId="36" borderId="127" xfId="55" applyNumberFormat="1" applyFont="1" applyFill="1" applyBorder="1">
      <alignment/>
      <protection/>
    </xf>
    <xf numFmtId="10" fontId="19" fillId="36" borderId="112" xfId="55" applyNumberFormat="1" applyFont="1" applyFill="1" applyBorder="1">
      <alignment/>
      <protection/>
    </xf>
    <xf numFmtId="3" fontId="19" fillId="36" borderId="70" xfId="55" applyNumberFormat="1" applyFont="1" applyFill="1" applyBorder="1">
      <alignment/>
      <protection/>
    </xf>
    <xf numFmtId="0" fontId="19" fillId="36" borderId="128" xfId="55" applyNumberFormat="1" applyFont="1" applyFill="1" applyBorder="1">
      <alignment/>
      <protection/>
    </xf>
    <xf numFmtId="0" fontId="45" fillId="0" borderId="0" xfId="55" applyFont="1">
      <alignment/>
      <protection/>
    </xf>
    <xf numFmtId="10" fontId="47" fillId="0" borderId="71" xfId="55" applyNumberFormat="1" applyFont="1" applyBorder="1">
      <alignment/>
      <protection/>
    </xf>
    <xf numFmtId="3" fontId="47" fillId="0" borderId="94" xfId="55" applyNumberFormat="1" applyFont="1" applyBorder="1">
      <alignment/>
      <protection/>
    </xf>
    <xf numFmtId="10" fontId="47" fillId="0" borderId="94" xfId="55" applyNumberFormat="1" applyFont="1" applyBorder="1">
      <alignment/>
      <protection/>
    </xf>
    <xf numFmtId="3" fontId="47" fillId="0" borderId="95" xfId="55" applyNumberFormat="1" applyFont="1" applyBorder="1">
      <alignment/>
      <protection/>
    </xf>
    <xf numFmtId="3" fontId="47" fillId="0" borderId="72" xfId="55" applyNumberFormat="1" applyFont="1" applyBorder="1">
      <alignment/>
      <protection/>
    </xf>
    <xf numFmtId="0" fontId="47" fillId="0" borderId="96" xfId="55" applyNumberFormat="1" applyFont="1" applyBorder="1">
      <alignment/>
      <protection/>
    </xf>
    <xf numFmtId="1" fontId="22" fillId="0" borderId="0" xfId="55" applyNumberFormat="1" applyFont="1" applyAlignment="1">
      <alignment horizontal="center" vertical="center" wrapText="1"/>
      <protection/>
    </xf>
    <xf numFmtId="1" fontId="35" fillId="33" borderId="77" xfId="55" applyNumberFormat="1" applyFont="1" applyFill="1" applyBorder="1" applyAlignment="1">
      <alignment horizontal="center" vertical="center" wrapText="1"/>
      <protection/>
    </xf>
    <xf numFmtId="49" fontId="35" fillId="33" borderId="76" xfId="55" applyNumberFormat="1" applyFont="1" applyFill="1" applyBorder="1" applyAlignment="1">
      <alignment horizontal="center" vertical="center" wrapText="1"/>
      <protection/>
    </xf>
    <xf numFmtId="1" fontId="35" fillId="33" borderId="105" xfId="55" applyNumberFormat="1" applyFont="1" applyFill="1" applyBorder="1" applyAlignment="1">
      <alignment horizontal="center" vertical="center" wrapText="1"/>
      <protection/>
    </xf>
    <xf numFmtId="0" fontId="19" fillId="33" borderId="43" xfId="55" applyFont="1" applyFill="1" applyBorder="1" applyAlignment="1">
      <alignment vertical="center"/>
      <protection/>
    </xf>
    <xf numFmtId="0" fontId="22" fillId="0" borderId="0" xfId="55" applyFont="1">
      <alignment/>
      <protection/>
    </xf>
    <xf numFmtId="0" fontId="35" fillId="33" borderId="60" xfId="55" applyFont="1" applyFill="1" applyBorder="1" applyAlignment="1">
      <alignment horizontal="center"/>
      <protection/>
    </xf>
    <xf numFmtId="0" fontId="35" fillId="33" borderId="78" xfId="55" applyFont="1" applyFill="1" applyBorder="1" applyAlignment="1">
      <alignment horizontal="center"/>
      <protection/>
    </xf>
    <xf numFmtId="0" fontId="35" fillId="33" borderId="61" xfId="55" applyFont="1" applyFill="1" applyBorder="1" applyAlignment="1">
      <alignment horizontal="center"/>
      <protection/>
    </xf>
    <xf numFmtId="1" fontId="21" fillId="33" borderId="44" xfId="55" applyNumberFormat="1" applyFont="1" applyFill="1" applyBorder="1" applyAlignment="1">
      <alignment horizontal="center" vertical="center" wrapText="1"/>
      <protection/>
    </xf>
    <xf numFmtId="0" fontId="48" fillId="33" borderId="60" xfId="55" applyFont="1" applyFill="1" applyBorder="1" applyAlignment="1">
      <alignment horizontal="center" vertical="center"/>
      <protection/>
    </xf>
    <xf numFmtId="0" fontId="48" fillId="33" borderId="78" xfId="55" applyFont="1" applyFill="1" applyBorder="1" applyAlignment="1">
      <alignment horizontal="center" vertical="center"/>
      <protection/>
    </xf>
    <xf numFmtId="0" fontId="48" fillId="33" borderId="61" xfId="55" applyFont="1" applyFill="1" applyBorder="1" applyAlignment="1">
      <alignment horizontal="center" vertical="center"/>
      <protection/>
    </xf>
    <xf numFmtId="37" fontId="51" fillId="35" borderId="60" xfId="46" applyNumberFormat="1" applyFont="1" applyFill="1" applyBorder="1" applyAlignment="1">
      <alignment horizontal="center"/>
    </xf>
    <xf numFmtId="37" fontId="51" fillId="35" borderId="61" xfId="46" applyNumberFormat="1" applyFont="1" applyFill="1" applyBorder="1" applyAlignment="1">
      <alignment horizontal="center"/>
    </xf>
    <xf numFmtId="0" fontId="19" fillId="0" borderId="0" xfId="55" applyFont="1" applyFill="1">
      <alignment/>
      <protection/>
    </xf>
    <xf numFmtId="3" fontId="19" fillId="36" borderId="105" xfId="55" applyNumberFormat="1" applyFont="1" applyFill="1" applyBorder="1">
      <alignment/>
      <protection/>
    </xf>
    <xf numFmtId="10" fontId="19" fillId="36" borderId="77" xfId="55" applyNumberFormat="1" applyFont="1" applyFill="1" applyBorder="1">
      <alignment/>
      <protection/>
    </xf>
    <xf numFmtId="0" fontId="19" fillId="36" borderId="147" xfId="55" applyFont="1" applyFill="1" applyBorder="1">
      <alignment/>
      <protection/>
    </xf>
    <xf numFmtId="3" fontId="19" fillId="0" borderId="86" xfId="55" applyNumberFormat="1" applyFont="1" applyFill="1" applyBorder="1">
      <alignment/>
      <protection/>
    </xf>
    <xf numFmtId="10" fontId="19" fillId="0" borderId="85" xfId="55" applyNumberFormat="1" applyFont="1" applyFill="1" applyBorder="1">
      <alignment/>
      <protection/>
    </xf>
    <xf numFmtId="3" fontId="19" fillId="0" borderId="66" xfId="55" applyNumberFormat="1" applyFont="1" applyFill="1" applyBorder="1">
      <alignment/>
      <protection/>
    </xf>
    <xf numFmtId="0" fontId="19" fillId="0" borderId="88" xfId="55" applyFont="1" applyFill="1" applyBorder="1">
      <alignment/>
      <protection/>
    </xf>
    <xf numFmtId="0" fontId="35" fillId="0" borderId="0" xfId="55" applyFont="1" applyFill="1">
      <alignment/>
      <protection/>
    </xf>
    <xf numFmtId="10" fontId="22" fillId="36" borderId="101" xfId="55" applyNumberFormat="1" applyFont="1" applyFill="1" applyBorder="1" applyAlignment="1">
      <alignment horizontal="right"/>
      <protection/>
    </xf>
    <xf numFmtId="3" fontId="22" fillId="36" borderId="131" xfId="55" applyNumberFormat="1" applyFont="1" applyFill="1" applyBorder="1">
      <alignment/>
      <protection/>
    </xf>
    <xf numFmtId="3" fontId="22" fillId="36" borderId="133" xfId="55" applyNumberFormat="1" applyFont="1" applyFill="1" applyBorder="1">
      <alignment/>
      <protection/>
    </xf>
    <xf numFmtId="10" fontId="22" fillId="36" borderId="101" xfId="55" applyNumberFormat="1" applyFont="1" applyFill="1" applyBorder="1">
      <alignment/>
      <protection/>
    </xf>
    <xf numFmtId="0" fontId="22" fillId="36" borderId="107" xfId="55" applyFont="1" applyFill="1" applyBorder="1">
      <alignment/>
      <protection/>
    </xf>
    <xf numFmtId="0" fontId="21" fillId="0" borderId="0" xfId="55" applyFont="1" applyFill="1">
      <alignment/>
      <protection/>
    </xf>
    <xf numFmtId="10" fontId="19" fillId="0" borderId="65" xfId="55" applyNumberFormat="1" applyFont="1" applyFill="1" applyBorder="1" applyAlignment="1">
      <alignment horizontal="right"/>
      <protection/>
    </xf>
    <xf numFmtId="3" fontId="19" fillId="0" borderId="112" xfId="55" applyNumberFormat="1" applyFont="1" applyFill="1" applyBorder="1">
      <alignment/>
      <protection/>
    </xf>
    <xf numFmtId="3" fontId="19" fillId="0" borderId="69" xfId="55" applyNumberFormat="1" applyFont="1" applyFill="1" applyBorder="1">
      <alignment/>
      <protection/>
    </xf>
    <xf numFmtId="10" fontId="19" fillId="0" borderId="65" xfId="55" applyNumberFormat="1" applyFont="1" applyFill="1" applyBorder="1">
      <alignment/>
      <protection/>
    </xf>
    <xf numFmtId="0" fontId="19" fillId="0" borderId="128" xfId="55" applyFont="1" applyFill="1" applyBorder="1">
      <alignment/>
      <protection/>
    </xf>
    <xf numFmtId="10" fontId="19" fillId="0" borderId="81" xfId="55" applyNumberFormat="1" applyFont="1" applyFill="1" applyBorder="1" applyAlignment="1">
      <alignment horizontal="right"/>
      <protection/>
    </xf>
    <xf numFmtId="3" fontId="19" fillId="0" borderId="82" xfId="55" applyNumberFormat="1" applyFont="1" applyFill="1" applyBorder="1">
      <alignment/>
      <protection/>
    </xf>
    <xf numFmtId="10" fontId="19" fillId="0" borderId="81" xfId="55" applyNumberFormat="1" applyFont="1" applyFill="1" applyBorder="1">
      <alignment/>
      <protection/>
    </xf>
    <xf numFmtId="3" fontId="19" fillId="0" borderId="62" xfId="55" applyNumberFormat="1" applyFont="1" applyFill="1" applyBorder="1">
      <alignment/>
      <protection/>
    </xf>
    <xf numFmtId="0" fontId="19" fillId="0" borderId="84" xfId="55" applyFont="1" applyFill="1" applyBorder="1">
      <alignment/>
      <protection/>
    </xf>
    <xf numFmtId="0" fontId="47" fillId="0" borderId="0" xfId="55" applyFont="1" applyFill="1" applyAlignment="1">
      <alignment vertical="center"/>
      <protection/>
    </xf>
    <xf numFmtId="10" fontId="47" fillId="0" borderId="75" xfId="55" applyNumberFormat="1" applyFont="1" applyFill="1" applyBorder="1" applyAlignment="1">
      <alignment horizontal="right" vertical="center"/>
      <protection/>
    </xf>
    <xf numFmtId="3" fontId="47" fillId="0" borderId="38" xfId="55" applyNumberFormat="1" applyFont="1" applyFill="1" applyBorder="1" applyAlignment="1">
      <alignment vertical="center"/>
      <protection/>
    </xf>
    <xf numFmtId="3" fontId="47" fillId="0" borderId="36" xfId="55" applyNumberFormat="1" applyFont="1" applyFill="1" applyBorder="1" applyAlignment="1">
      <alignment vertical="center"/>
      <protection/>
    </xf>
    <xf numFmtId="3" fontId="47" fillId="0" borderId="134" xfId="55" applyNumberFormat="1" applyFont="1" applyFill="1" applyBorder="1" applyAlignment="1">
      <alignment vertical="center"/>
      <protection/>
    </xf>
    <xf numFmtId="10" fontId="47" fillId="0" borderId="75" xfId="55" applyNumberFormat="1" applyFont="1" applyFill="1" applyBorder="1" applyAlignment="1">
      <alignment vertical="center"/>
      <protection/>
    </xf>
    <xf numFmtId="0" fontId="47" fillId="0" borderId="44" xfId="55" applyNumberFormat="1" applyFont="1" applyFill="1" applyBorder="1" applyAlignment="1">
      <alignment vertical="center"/>
      <protection/>
    </xf>
    <xf numFmtId="1" fontId="19" fillId="0" borderId="0" xfId="55" applyNumberFormat="1" applyFont="1" applyFill="1" applyAlignment="1">
      <alignment horizontal="center" vertical="center" wrapText="1"/>
      <protection/>
    </xf>
    <xf numFmtId="0" fontId="19" fillId="33" borderId="81" xfId="55" applyFont="1" applyFill="1" applyBorder="1" applyAlignment="1">
      <alignment horizontal="center" vertical="center" wrapText="1"/>
      <protection/>
    </xf>
    <xf numFmtId="49" fontId="21" fillId="33" borderId="82" xfId="55" applyNumberFormat="1" applyFont="1" applyFill="1" applyBorder="1" applyAlignment="1">
      <alignment horizontal="center" vertical="center" wrapText="1"/>
      <protection/>
    </xf>
    <xf numFmtId="49" fontId="21" fillId="33" borderId="62" xfId="55" applyNumberFormat="1" applyFont="1" applyFill="1" applyBorder="1" applyAlignment="1">
      <alignment horizontal="center" vertical="center" wrapText="1"/>
      <protection/>
    </xf>
    <xf numFmtId="0" fontId="19" fillId="33" borderId="129" xfId="55" applyFont="1" applyFill="1" applyBorder="1" applyAlignment="1">
      <alignment horizontal="center" vertical="center" wrapText="1"/>
      <protection/>
    </xf>
    <xf numFmtId="0" fontId="33" fillId="33" borderId="84" xfId="55" applyFont="1" applyFill="1" applyBorder="1" applyAlignment="1">
      <alignment vertical="center"/>
      <protection/>
    </xf>
    <xf numFmtId="1" fontId="33" fillId="0" borderId="0" xfId="55" applyNumberFormat="1" applyFont="1" applyFill="1" applyAlignment="1">
      <alignment horizontal="center" vertical="center" wrapText="1"/>
      <protection/>
    </xf>
    <xf numFmtId="1" fontId="21" fillId="33" borderId="101" xfId="55" applyNumberFormat="1" applyFont="1" applyFill="1" applyBorder="1" applyAlignment="1">
      <alignment horizontal="center" vertical="center" wrapText="1"/>
      <protection/>
    </xf>
    <xf numFmtId="49" fontId="31" fillId="33" borderId="131" xfId="55" applyNumberFormat="1" applyFont="1" applyFill="1" applyBorder="1" applyAlignment="1">
      <alignment horizontal="center" vertical="center" wrapText="1"/>
      <protection/>
    </xf>
    <xf numFmtId="49" fontId="31" fillId="33" borderId="133" xfId="55" applyNumberFormat="1" applyFont="1" applyFill="1" applyBorder="1" applyAlignment="1">
      <alignment horizontal="center" vertical="center" wrapText="1"/>
      <protection/>
    </xf>
    <xf numFmtId="1" fontId="21" fillId="33" borderId="67" xfId="55" applyNumberFormat="1" applyFont="1" applyFill="1" applyBorder="1" applyAlignment="1">
      <alignment horizontal="center" vertical="center" wrapText="1"/>
      <protection/>
    </xf>
    <xf numFmtId="0" fontId="33" fillId="33" borderId="88" xfId="55" applyFont="1" applyFill="1" applyBorder="1" applyAlignment="1">
      <alignment vertical="center"/>
      <protection/>
    </xf>
    <xf numFmtId="0" fontId="33" fillId="0" borderId="0" xfId="55" applyFont="1" applyFill="1">
      <alignment/>
      <protection/>
    </xf>
    <xf numFmtId="0" fontId="31" fillId="33" borderId="77" xfId="55" applyFont="1" applyFill="1" applyBorder="1" applyAlignment="1">
      <alignment horizontal="center"/>
      <protection/>
    </xf>
    <xf numFmtId="0" fontId="31" fillId="33" borderId="105" xfId="55" applyFont="1" applyFill="1" applyBorder="1" applyAlignment="1">
      <alignment horizontal="center"/>
      <protection/>
    </xf>
    <xf numFmtId="0" fontId="31" fillId="33" borderId="106" xfId="55" applyFont="1" applyFill="1" applyBorder="1" applyAlignment="1">
      <alignment horizontal="center"/>
      <protection/>
    </xf>
    <xf numFmtId="1" fontId="31" fillId="33" borderId="107" xfId="55" applyNumberFormat="1" applyFont="1" applyFill="1" applyBorder="1" applyAlignment="1">
      <alignment horizontal="center" vertical="center" wrapText="1"/>
      <protection/>
    </xf>
    <xf numFmtId="0" fontId="37" fillId="33" borderId="79" xfId="55" applyFont="1" applyFill="1" applyBorder="1" applyAlignment="1">
      <alignment horizontal="center" vertical="center"/>
      <protection/>
    </xf>
    <xf numFmtId="0" fontId="37" fillId="33" borderId="35" xfId="55" applyFont="1" applyFill="1" applyBorder="1" applyAlignment="1">
      <alignment horizontal="center" vertical="center"/>
      <protection/>
    </xf>
    <xf numFmtId="0" fontId="37" fillId="33" borderId="34" xfId="55" applyFont="1" applyFill="1" applyBorder="1" applyAlignment="1">
      <alignment horizontal="center" vertical="center"/>
      <protection/>
    </xf>
    <xf numFmtId="10" fontId="19" fillId="0" borderId="85" xfId="55" applyNumberFormat="1" applyFont="1" applyBorder="1">
      <alignment/>
      <protection/>
    </xf>
    <xf numFmtId="3" fontId="19" fillId="0" borderId="86" xfId="55" applyNumberFormat="1" applyFont="1" applyBorder="1">
      <alignment/>
      <protection/>
    </xf>
    <xf numFmtId="3" fontId="52" fillId="0" borderId="135" xfId="55" applyNumberFormat="1" applyFont="1" applyBorder="1">
      <alignment/>
      <protection/>
    </xf>
    <xf numFmtId="3" fontId="22" fillId="36" borderId="103" xfId="55" applyNumberFormat="1" applyFont="1" applyFill="1" applyBorder="1" quotePrefix="1">
      <alignment/>
      <protection/>
    </xf>
    <xf numFmtId="10" fontId="22" fillId="36" borderId="131" xfId="55" applyNumberFormat="1" applyFont="1" applyFill="1" applyBorder="1">
      <alignment/>
      <protection/>
    </xf>
    <xf numFmtId="3" fontId="22" fillId="36" borderId="103" xfId="55" applyNumberFormat="1" applyFont="1" applyFill="1" applyBorder="1">
      <alignment/>
      <protection/>
    </xf>
    <xf numFmtId="3" fontId="22" fillId="36" borderId="104" xfId="55" applyNumberFormat="1" applyFont="1" applyFill="1" applyBorder="1">
      <alignment/>
      <protection/>
    </xf>
    <xf numFmtId="0" fontId="22" fillId="36" borderId="107" xfId="55" applyNumberFormat="1" applyFont="1" applyFill="1" applyBorder="1">
      <alignment/>
      <protection/>
    </xf>
    <xf numFmtId="10" fontId="22" fillId="36" borderId="132" xfId="55" applyNumberFormat="1" applyFont="1" applyFill="1" applyBorder="1">
      <alignment/>
      <protection/>
    </xf>
    <xf numFmtId="3" fontId="45" fillId="0" borderId="0" xfId="55" applyNumberFormat="1" applyFont="1">
      <alignment/>
      <protection/>
    </xf>
    <xf numFmtId="3" fontId="22" fillId="36" borderId="127" xfId="55" applyNumberFormat="1" applyFont="1" applyFill="1" applyBorder="1">
      <alignment/>
      <protection/>
    </xf>
    <xf numFmtId="10" fontId="22" fillId="36" borderId="112" xfId="55" applyNumberFormat="1" applyFont="1" applyFill="1" applyBorder="1">
      <alignment/>
      <protection/>
    </xf>
    <xf numFmtId="3" fontId="22" fillId="36" borderId="70" xfId="55" applyNumberFormat="1" applyFont="1" applyFill="1" applyBorder="1">
      <alignment/>
      <protection/>
    </xf>
    <xf numFmtId="0" fontId="22" fillId="36" borderId="128" xfId="55" applyNumberFormat="1" applyFont="1" applyFill="1" applyBorder="1">
      <alignment/>
      <protection/>
    </xf>
    <xf numFmtId="0" fontId="53" fillId="0" borderId="0" xfId="55" applyFont="1">
      <alignment/>
      <protection/>
    </xf>
    <xf numFmtId="10" fontId="53" fillId="0" borderId="77" xfId="55" applyNumberFormat="1" applyFont="1" applyBorder="1">
      <alignment/>
      <protection/>
    </xf>
    <xf numFmtId="3" fontId="53" fillId="0" borderId="105" xfId="55" applyNumberFormat="1" applyFont="1" applyBorder="1">
      <alignment/>
      <protection/>
    </xf>
    <xf numFmtId="10" fontId="53" fillId="0" borderId="105" xfId="55" applyNumberFormat="1" applyFont="1" applyBorder="1">
      <alignment/>
      <protection/>
    </xf>
    <xf numFmtId="3" fontId="53" fillId="0" borderId="76" xfId="55" applyNumberFormat="1" applyFont="1" applyBorder="1">
      <alignment/>
      <protection/>
    </xf>
    <xf numFmtId="3" fontId="53" fillId="0" borderId="106" xfId="55" applyNumberFormat="1" applyFont="1" applyBorder="1">
      <alignment/>
      <protection/>
    </xf>
    <xf numFmtId="0" fontId="53" fillId="0" borderId="147" xfId="55" applyNumberFormat="1" applyFont="1" applyBorder="1">
      <alignment/>
      <protection/>
    </xf>
    <xf numFmtId="1" fontId="19" fillId="0" borderId="0" xfId="55" applyNumberFormat="1" applyFont="1" applyAlignment="1">
      <alignment horizontal="center" vertical="center" wrapText="1"/>
      <protection/>
    </xf>
    <xf numFmtId="1" fontId="21" fillId="33" borderId="77" xfId="55" applyNumberFormat="1" applyFont="1" applyFill="1" applyBorder="1" applyAlignment="1">
      <alignment horizontal="center" vertical="center" wrapText="1"/>
      <protection/>
    </xf>
    <xf numFmtId="49" fontId="21" fillId="33" borderId="76" xfId="55" applyNumberFormat="1" applyFont="1" applyFill="1" applyBorder="1" applyAlignment="1">
      <alignment horizontal="center" vertical="center" wrapText="1"/>
      <protection/>
    </xf>
    <xf numFmtId="1" fontId="21" fillId="33" borderId="105" xfId="55" applyNumberFormat="1" applyFont="1" applyFill="1" applyBorder="1" applyAlignment="1">
      <alignment horizontal="center" vertical="center" wrapText="1"/>
      <protection/>
    </xf>
    <xf numFmtId="0" fontId="37" fillId="33" borderId="60" xfId="55" applyFont="1" applyFill="1" applyBorder="1" applyAlignment="1">
      <alignment horizontal="center" vertical="center"/>
      <protection/>
    </xf>
    <xf numFmtId="0" fontId="37" fillId="33" borderId="78" xfId="55" applyFont="1" applyFill="1" applyBorder="1" applyAlignment="1">
      <alignment horizontal="center" vertical="center"/>
      <protection/>
    </xf>
    <xf numFmtId="0" fontId="37" fillId="33" borderId="61" xfId="55" applyFont="1" applyFill="1" applyBorder="1" applyAlignment="1">
      <alignment horizontal="center" vertical="center"/>
      <protection/>
    </xf>
    <xf numFmtId="3" fontId="52" fillId="0" borderId="112" xfId="55" applyNumberFormat="1" applyFont="1" applyBorder="1">
      <alignment/>
      <protection/>
    </xf>
    <xf numFmtId="3" fontId="52" fillId="0" borderId="69" xfId="55" applyNumberFormat="1" applyFont="1" applyBorder="1">
      <alignment/>
      <protection/>
    </xf>
    <xf numFmtId="10" fontId="22" fillId="36" borderId="65" xfId="55" applyNumberFormat="1" applyFont="1" applyFill="1" applyBorder="1" applyAlignment="1">
      <alignment horizontal="right"/>
      <protection/>
    </xf>
    <xf numFmtId="3" fontId="22" fillId="36" borderId="112" xfId="55" applyNumberFormat="1" applyFont="1" applyFill="1" applyBorder="1">
      <alignment/>
      <protection/>
    </xf>
    <xf numFmtId="3" fontId="22" fillId="36" borderId="69" xfId="55" applyNumberFormat="1" applyFont="1" applyFill="1" applyBorder="1">
      <alignment/>
      <protection/>
    </xf>
    <xf numFmtId="10" fontId="22" fillId="36" borderId="65" xfId="55" applyNumberFormat="1" applyFont="1" applyFill="1" applyBorder="1">
      <alignment/>
      <protection/>
    </xf>
    <xf numFmtId="0" fontId="22" fillId="36" borderId="128" xfId="55" applyFont="1" applyFill="1" applyBorder="1">
      <alignment/>
      <protection/>
    </xf>
    <xf numFmtId="0" fontId="54" fillId="0" borderId="0" xfId="55" applyFont="1" applyFill="1">
      <alignment/>
      <protection/>
    </xf>
    <xf numFmtId="10" fontId="54" fillId="0" borderId="75" xfId="55" applyNumberFormat="1" applyFont="1" applyFill="1" applyBorder="1" applyAlignment="1">
      <alignment horizontal="right"/>
      <protection/>
    </xf>
    <xf numFmtId="3" fontId="54" fillId="0" borderId="38" xfId="55" applyNumberFormat="1" applyFont="1" applyFill="1" applyBorder="1">
      <alignment/>
      <protection/>
    </xf>
    <xf numFmtId="3" fontId="54" fillId="0" borderId="36" xfId="55" applyNumberFormat="1" applyFont="1" applyFill="1" applyBorder="1">
      <alignment/>
      <protection/>
    </xf>
    <xf numFmtId="3" fontId="54" fillId="0" borderId="134" xfId="55" applyNumberFormat="1" applyFont="1" applyFill="1" applyBorder="1">
      <alignment/>
      <protection/>
    </xf>
    <xf numFmtId="10" fontId="54" fillId="0" borderId="75" xfId="55" applyNumberFormat="1" applyFont="1" applyFill="1" applyBorder="1">
      <alignment/>
      <protection/>
    </xf>
    <xf numFmtId="0" fontId="54" fillId="0" borderId="44" xfId="55" applyNumberFormat="1" applyFont="1" applyFill="1" applyBorder="1">
      <alignment/>
      <protection/>
    </xf>
    <xf numFmtId="1" fontId="22" fillId="0" borderId="0" xfId="55" applyNumberFormat="1" applyFont="1" applyFill="1" applyAlignment="1">
      <alignment horizontal="center" vertical="center" wrapText="1"/>
      <protection/>
    </xf>
    <xf numFmtId="1" fontId="35" fillId="33" borderId="131" xfId="55" applyNumberFormat="1" applyFont="1" applyFill="1" applyBorder="1" applyAlignment="1">
      <alignment horizontal="center" vertical="center" wrapText="1"/>
      <protection/>
    </xf>
    <xf numFmtId="1" fontId="35" fillId="33" borderId="133" xfId="55" applyNumberFormat="1" applyFont="1" applyFill="1" applyBorder="1" applyAlignment="1">
      <alignment horizontal="center" vertical="center" wrapText="1"/>
      <protection/>
    </xf>
    <xf numFmtId="49" fontId="35" fillId="33" borderId="131" xfId="55" applyNumberFormat="1" applyFont="1" applyFill="1" applyBorder="1" applyAlignment="1">
      <alignment horizontal="center" vertical="center" wrapText="1"/>
      <protection/>
    </xf>
    <xf numFmtId="49" fontId="35" fillId="33" borderId="133" xfId="55" applyNumberFormat="1" applyFont="1" applyFill="1" applyBorder="1" applyAlignment="1">
      <alignment horizontal="center" vertical="center" wrapText="1"/>
      <protection/>
    </xf>
    <xf numFmtId="0" fontId="21" fillId="33" borderId="77" xfId="55" applyFont="1" applyFill="1" applyBorder="1" applyAlignment="1">
      <alignment horizontal="center"/>
      <protection/>
    </xf>
    <xf numFmtId="0" fontId="21" fillId="33" borderId="105" xfId="55" applyFont="1" applyFill="1" applyBorder="1" applyAlignment="1">
      <alignment horizontal="center"/>
      <protection/>
    </xf>
    <xf numFmtId="0" fontId="21" fillId="33" borderId="106" xfId="55" applyFont="1" applyFill="1" applyBorder="1" applyAlignment="1">
      <alignment horizontal="center"/>
      <protection/>
    </xf>
    <xf numFmtId="0" fontId="22" fillId="0" borderId="0" xfId="55" applyFont="1" applyFill="1">
      <alignment/>
      <protection/>
    </xf>
    <xf numFmtId="0" fontId="35" fillId="33" borderId="77" xfId="55" applyFont="1" applyFill="1" applyBorder="1" applyAlignment="1">
      <alignment horizontal="center"/>
      <protection/>
    </xf>
    <xf numFmtId="0" fontId="35" fillId="33" borderId="105" xfId="55" applyFont="1" applyFill="1" applyBorder="1" applyAlignment="1">
      <alignment horizontal="center"/>
      <protection/>
    </xf>
    <xf numFmtId="0" fontId="35" fillId="33" borderId="106" xfId="55" applyFont="1" applyFill="1" applyBorder="1" applyAlignment="1">
      <alignment horizontal="center"/>
      <protection/>
    </xf>
    <xf numFmtId="37" fontId="55" fillId="35" borderId="60" xfId="46" applyNumberFormat="1" applyFont="1" applyFill="1" applyBorder="1" applyAlignment="1">
      <alignment horizontal="center"/>
    </xf>
    <xf numFmtId="37" fontId="55" fillId="35" borderId="61" xfId="46" applyNumberFormat="1" applyFont="1" applyFill="1" applyBorder="1" applyAlignment="1">
      <alignment horizontal="center"/>
    </xf>
    <xf numFmtId="0" fontId="19" fillId="37" borderId="0" xfId="55" applyFont="1" applyFill="1">
      <alignment/>
      <protection/>
    </xf>
    <xf numFmtId="0" fontId="32" fillId="37" borderId="0" xfId="55" applyFont="1" applyFill="1">
      <alignment/>
      <protection/>
    </xf>
    <xf numFmtId="0" fontId="32" fillId="0" borderId="0" xfId="55" applyFont="1" applyFill="1">
      <alignment/>
      <protection/>
    </xf>
    <xf numFmtId="10" fontId="19" fillId="0" borderId="17" xfId="55" applyNumberFormat="1" applyFont="1" applyFill="1" applyBorder="1">
      <alignment/>
      <protection/>
    </xf>
    <xf numFmtId="3" fontId="19" fillId="0" borderId="15" xfId="55" applyNumberFormat="1" applyFont="1" applyFill="1" applyBorder="1">
      <alignment/>
      <protection/>
    </xf>
    <xf numFmtId="10" fontId="19" fillId="0" borderId="109" xfId="55" applyNumberFormat="1" applyFont="1" applyFill="1" applyBorder="1">
      <alignment/>
      <protection/>
    </xf>
    <xf numFmtId="3" fontId="19" fillId="0" borderId="108" xfId="55" applyNumberFormat="1" applyFont="1" applyFill="1" applyBorder="1">
      <alignment/>
      <protection/>
    </xf>
    <xf numFmtId="0" fontId="19" fillId="0" borderId="110" xfId="55" applyFont="1" applyFill="1" applyBorder="1">
      <alignment/>
      <protection/>
    </xf>
    <xf numFmtId="10" fontId="19" fillId="0" borderId="111" xfId="55" applyNumberFormat="1" applyFont="1" applyFill="1" applyBorder="1">
      <alignment/>
      <protection/>
    </xf>
    <xf numFmtId="0" fontId="19" fillId="0" borderId="113" xfId="55" applyFont="1" applyFill="1" applyBorder="1">
      <alignment/>
      <protection/>
    </xf>
    <xf numFmtId="0" fontId="47" fillId="0" borderId="0" xfId="55" applyFont="1" applyFill="1">
      <alignment/>
      <protection/>
    </xf>
    <xf numFmtId="10" fontId="47" fillId="0" borderId="148" xfId="55" applyNumberFormat="1" applyFont="1" applyFill="1" applyBorder="1">
      <alignment/>
      <protection/>
    </xf>
    <xf numFmtId="3" fontId="47" fillId="0" borderId="94" xfId="55" applyNumberFormat="1" applyFont="1" applyFill="1" applyBorder="1">
      <alignment/>
      <protection/>
    </xf>
    <xf numFmtId="3" fontId="47" fillId="0" borderId="95" xfId="55" applyNumberFormat="1" applyFont="1" applyFill="1" applyBorder="1">
      <alignment/>
      <protection/>
    </xf>
    <xf numFmtId="3" fontId="47" fillId="0" borderId="72" xfId="55" applyNumberFormat="1" applyFont="1" applyFill="1" applyBorder="1">
      <alignment/>
      <protection/>
    </xf>
    <xf numFmtId="10" fontId="47" fillId="0" borderId="71" xfId="55" applyNumberFormat="1" applyFont="1" applyFill="1" applyBorder="1">
      <alignment/>
      <protection/>
    </xf>
    <xf numFmtId="0" fontId="47" fillId="0" borderId="149" xfId="55" applyNumberFormat="1" applyFont="1" applyFill="1" applyBorder="1">
      <alignment/>
      <protection/>
    </xf>
    <xf numFmtId="0" fontId="19" fillId="33" borderId="150" xfId="55" applyFont="1" applyFill="1" applyBorder="1" applyAlignment="1">
      <alignment horizontal="center" vertical="center" wrapText="1"/>
      <protection/>
    </xf>
    <xf numFmtId="0" fontId="33" fillId="33" borderId="151" xfId="55" applyFont="1" applyFill="1" applyBorder="1" applyAlignment="1">
      <alignment vertical="center"/>
      <protection/>
    </xf>
    <xf numFmtId="1" fontId="21" fillId="33" borderId="123" xfId="55" applyNumberFormat="1" applyFont="1" applyFill="1" applyBorder="1" applyAlignment="1">
      <alignment horizontal="center" vertical="center" wrapText="1"/>
      <protection/>
    </xf>
    <xf numFmtId="1" fontId="21" fillId="33" borderId="131" xfId="55" applyNumberFormat="1" applyFont="1" applyFill="1" applyBorder="1" applyAlignment="1">
      <alignment horizontal="center" vertical="center" wrapText="1"/>
      <protection/>
    </xf>
    <xf numFmtId="1" fontId="21" fillId="33" borderId="133" xfId="55" applyNumberFormat="1" applyFont="1" applyFill="1" applyBorder="1" applyAlignment="1">
      <alignment horizontal="center" vertical="center" wrapText="1"/>
      <protection/>
    </xf>
    <xf numFmtId="49" fontId="21" fillId="33" borderId="131" xfId="55" applyNumberFormat="1" applyFont="1" applyFill="1" applyBorder="1" applyAlignment="1">
      <alignment horizontal="center" vertical="center" wrapText="1"/>
      <protection/>
    </xf>
    <xf numFmtId="49" fontId="21" fillId="33" borderId="133" xfId="55" applyNumberFormat="1" applyFont="1" applyFill="1" applyBorder="1" applyAlignment="1">
      <alignment horizontal="center" vertical="center" wrapText="1"/>
      <protection/>
    </xf>
    <xf numFmtId="0" fontId="33" fillId="33" borderId="124" xfId="55" applyFont="1" applyFill="1" applyBorder="1" applyAlignment="1">
      <alignment vertical="center"/>
      <protection/>
    </xf>
    <xf numFmtId="0" fontId="31" fillId="33" borderId="125" xfId="55" applyFont="1" applyFill="1" applyBorder="1" applyAlignment="1">
      <alignment horizontal="center"/>
      <protection/>
    </xf>
    <xf numFmtId="1" fontId="31" fillId="33" borderId="126" xfId="55" applyNumberFormat="1" applyFont="1" applyFill="1" applyBorder="1" applyAlignment="1">
      <alignment horizontal="center" vertical="center" wrapText="1"/>
      <protection/>
    </xf>
    <xf numFmtId="0" fontId="37" fillId="33" borderId="51" xfId="55" applyFont="1" applyFill="1" applyBorder="1" applyAlignment="1">
      <alignment horizontal="center" vertical="center"/>
      <protection/>
    </xf>
    <xf numFmtId="0" fontId="37" fillId="33" borderId="49" xfId="55" applyFont="1" applyFill="1" applyBorder="1" applyAlignment="1">
      <alignment horizontal="center" vertical="center"/>
      <protection/>
    </xf>
    <xf numFmtId="0" fontId="37" fillId="33" borderId="53" xfId="55" applyFont="1" applyFill="1" applyBorder="1" applyAlignment="1">
      <alignment horizontal="center" vertical="center"/>
      <protection/>
    </xf>
    <xf numFmtId="0" fontId="56" fillId="0" borderId="0" xfId="55" applyFont="1" applyFill="1">
      <alignment/>
      <protection/>
    </xf>
    <xf numFmtId="10" fontId="53" fillId="0" borderId="152" xfId="55" applyNumberFormat="1" applyFont="1" applyFill="1" applyBorder="1">
      <alignment/>
      <protection/>
    </xf>
    <xf numFmtId="3" fontId="53" fillId="0" borderId="153" xfId="55" applyNumberFormat="1" applyFont="1" applyFill="1" applyBorder="1">
      <alignment/>
      <protection/>
    </xf>
    <xf numFmtId="3" fontId="53" fillId="0" borderId="154" xfId="55" applyNumberFormat="1" applyFont="1" applyFill="1" applyBorder="1">
      <alignment/>
      <protection/>
    </xf>
    <xf numFmtId="3" fontId="53" fillId="0" borderId="155" xfId="55" applyNumberFormat="1" applyFont="1" applyFill="1" applyBorder="1">
      <alignment/>
      <protection/>
    </xf>
    <xf numFmtId="10" fontId="53" fillId="0" borderId="156" xfId="55" applyNumberFormat="1" applyFont="1" applyFill="1" applyBorder="1">
      <alignment/>
      <protection/>
    </xf>
    <xf numFmtId="0" fontId="53" fillId="0" borderId="157" xfId="55" applyNumberFormat="1" applyFont="1" applyFill="1" applyBorder="1">
      <alignment/>
      <protection/>
    </xf>
    <xf numFmtId="0" fontId="19" fillId="33" borderId="158" xfId="55" applyFont="1" applyFill="1" applyBorder="1" applyAlignment="1">
      <alignment horizontal="center" vertical="center" wrapText="1"/>
      <protection/>
    </xf>
    <xf numFmtId="49" fontId="21" fillId="33" borderId="159" xfId="55" applyNumberFormat="1" applyFont="1" applyFill="1" applyBorder="1" applyAlignment="1">
      <alignment horizontal="center" vertical="center" wrapText="1"/>
      <protection/>
    </xf>
    <xf numFmtId="49" fontId="21" fillId="33" borderId="160" xfId="55" applyNumberFormat="1" applyFont="1" applyFill="1" applyBorder="1" applyAlignment="1">
      <alignment horizontal="center" vertical="center" wrapText="1"/>
      <protection/>
    </xf>
    <xf numFmtId="0" fontId="19" fillId="33" borderId="161" xfId="55" applyFont="1" applyFill="1" applyBorder="1" applyAlignment="1">
      <alignment horizontal="center" vertical="center" wrapText="1"/>
      <protection/>
    </xf>
    <xf numFmtId="0" fontId="19" fillId="33" borderId="162" xfId="55" applyFont="1" applyFill="1" applyBorder="1" applyAlignment="1">
      <alignment horizontal="center" vertical="center" wrapText="1"/>
      <protection/>
    </xf>
    <xf numFmtId="0" fontId="22" fillId="33" borderId="163" xfId="55" applyFont="1" applyFill="1" applyBorder="1" applyAlignment="1">
      <alignment vertical="center"/>
      <protection/>
    </xf>
    <xf numFmtId="1" fontId="31" fillId="33" borderId="131" xfId="55" applyNumberFormat="1" applyFont="1" applyFill="1" applyBorder="1" applyAlignment="1">
      <alignment horizontal="center" vertical="center" wrapText="1"/>
      <protection/>
    </xf>
    <xf numFmtId="1" fontId="31" fillId="33" borderId="133" xfId="55" applyNumberFormat="1" applyFont="1" applyFill="1" applyBorder="1" applyAlignment="1">
      <alignment horizontal="center" vertical="center" wrapText="1"/>
      <protection/>
    </xf>
    <xf numFmtId="0" fontId="22" fillId="33" borderId="124" xfId="55" applyFont="1" applyFill="1" applyBorder="1" applyAlignment="1">
      <alignment vertical="center"/>
      <protection/>
    </xf>
    <xf numFmtId="0" fontId="21" fillId="33" borderId="125" xfId="55" applyFont="1" applyFill="1" applyBorder="1" applyAlignment="1">
      <alignment horizontal="center"/>
      <protection/>
    </xf>
    <xf numFmtId="1" fontId="35" fillId="33" borderId="126" xfId="55" applyNumberFormat="1" applyFont="1" applyFill="1" applyBorder="1" applyAlignment="1">
      <alignment horizontal="center" vertical="center" wrapText="1"/>
      <protection/>
    </xf>
    <xf numFmtId="0" fontId="57" fillId="37" borderId="0" xfId="55" applyFont="1" applyFill="1">
      <alignment/>
      <protection/>
    </xf>
    <xf numFmtId="0" fontId="45" fillId="0" borderId="0" xfId="55" applyFont="1" applyFill="1">
      <alignment/>
      <protection/>
    </xf>
    <xf numFmtId="10" fontId="47" fillId="0" borderId="152" xfId="55" applyNumberFormat="1" applyFont="1" applyFill="1" applyBorder="1">
      <alignment/>
      <protection/>
    </xf>
    <xf numFmtId="3" fontId="47" fillId="0" borderId="153" xfId="55" applyNumberFormat="1" applyFont="1" applyFill="1" applyBorder="1">
      <alignment/>
      <protection/>
    </xf>
    <xf numFmtId="3" fontId="47" fillId="0" borderId="154" xfId="55" applyNumberFormat="1" applyFont="1" applyFill="1" applyBorder="1">
      <alignment/>
      <protection/>
    </xf>
    <xf numFmtId="3" fontId="47" fillId="0" borderId="155" xfId="55" applyNumberFormat="1" applyFont="1" applyFill="1" applyBorder="1">
      <alignment/>
      <protection/>
    </xf>
    <xf numFmtId="10" fontId="47" fillId="0" borderId="156" xfId="55" applyNumberFormat="1" applyFont="1" applyFill="1" applyBorder="1">
      <alignment/>
      <protection/>
    </xf>
    <xf numFmtId="0" fontId="47" fillId="0" borderId="157" xfId="55" applyNumberFormat="1" applyFont="1" applyFill="1" applyBorder="1">
      <alignment/>
      <protection/>
    </xf>
    <xf numFmtId="0" fontId="19" fillId="33" borderId="163" xfId="55" applyFont="1" applyFill="1" applyBorder="1" applyAlignment="1">
      <alignment vertical="center"/>
      <protection/>
    </xf>
    <xf numFmtId="0" fontId="19" fillId="33" borderId="124" xfId="55" applyFont="1" applyFill="1" applyBorder="1" applyAlignment="1">
      <alignment vertical="center"/>
      <protection/>
    </xf>
    <xf numFmtId="1" fontId="21" fillId="33" borderId="126" xfId="55" applyNumberFormat="1" applyFont="1" applyFill="1" applyBorder="1" applyAlignment="1">
      <alignment horizontal="center" vertical="center" wrapText="1"/>
      <protection/>
    </xf>
    <xf numFmtId="0" fontId="32" fillId="37" borderId="0" xfId="59" applyNumberFormat="1" applyFont="1" applyFill="1" applyBorder="1">
      <alignment/>
      <protection/>
    </xf>
    <xf numFmtId="0" fontId="32" fillId="0" borderId="0" xfId="55" applyFont="1" applyFill="1" applyAlignment="1">
      <alignment vertical="center"/>
      <protection/>
    </xf>
    <xf numFmtId="10" fontId="19" fillId="0" borderId="45" xfId="55" applyNumberFormat="1" applyFont="1" applyFill="1" applyBorder="1" applyAlignment="1">
      <alignment vertical="center"/>
      <protection/>
    </xf>
    <xf numFmtId="3" fontId="19" fillId="0" borderId="30" xfId="55" applyNumberFormat="1" applyFont="1" applyFill="1" applyBorder="1" applyAlignment="1">
      <alignment vertical="center"/>
      <protection/>
    </xf>
    <xf numFmtId="3" fontId="19" fillId="0" borderId="80" xfId="55" applyNumberFormat="1" applyFont="1" applyFill="1" applyBorder="1" applyAlignment="1">
      <alignment vertical="center"/>
      <protection/>
    </xf>
    <xf numFmtId="0" fontId="19" fillId="0" borderId="43" xfId="55" applyFont="1" applyFill="1" applyBorder="1" applyAlignment="1">
      <alignment vertical="center"/>
      <protection/>
    </xf>
    <xf numFmtId="10" fontId="19" fillId="0" borderId="65" xfId="55" applyNumberFormat="1" applyFont="1" applyFill="1" applyBorder="1" applyAlignment="1">
      <alignment vertical="center"/>
      <protection/>
    </xf>
    <xf numFmtId="3" fontId="19" fillId="0" borderId="112" xfId="55" applyNumberFormat="1" applyFont="1" applyFill="1" applyBorder="1" applyAlignment="1">
      <alignment vertical="center"/>
      <protection/>
    </xf>
    <xf numFmtId="3" fontId="19" fillId="0" borderId="69" xfId="55" applyNumberFormat="1" applyFont="1" applyFill="1" applyBorder="1" applyAlignment="1">
      <alignment vertical="center"/>
      <protection/>
    </xf>
    <xf numFmtId="0" fontId="19" fillId="0" borderId="128" xfId="55" applyFont="1" applyFill="1" applyBorder="1" applyAlignment="1">
      <alignment vertical="center"/>
      <protection/>
    </xf>
    <xf numFmtId="0" fontId="45" fillId="0" borderId="0" xfId="55" applyFont="1" applyFill="1" applyAlignment="1">
      <alignment vertical="center"/>
      <protection/>
    </xf>
    <xf numFmtId="10" fontId="45" fillId="0" borderId="71" xfId="55" applyNumberFormat="1" applyFont="1" applyFill="1" applyBorder="1" applyAlignment="1">
      <alignment vertical="center"/>
      <protection/>
    </xf>
    <xf numFmtId="3" fontId="45" fillId="0" borderId="94" xfId="55" applyNumberFormat="1" applyFont="1" applyFill="1" applyBorder="1" applyAlignment="1">
      <alignment vertical="center"/>
      <protection/>
    </xf>
    <xf numFmtId="3" fontId="45" fillId="0" borderId="95" xfId="55" applyNumberFormat="1" applyFont="1" applyFill="1" applyBorder="1" applyAlignment="1">
      <alignment vertical="center"/>
      <protection/>
    </xf>
    <xf numFmtId="3" fontId="45" fillId="0" borderId="72" xfId="55" applyNumberFormat="1" applyFont="1" applyFill="1" applyBorder="1" applyAlignment="1">
      <alignment vertical="center"/>
      <protection/>
    </xf>
    <xf numFmtId="0" fontId="45" fillId="0" borderId="96" xfId="55" applyNumberFormat="1" applyFont="1" applyFill="1" applyBorder="1" applyAlignment="1">
      <alignment vertical="center"/>
      <protection/>
    </xf>
    <xf numFmtId="49" fontId="35" fillId="33" borderId="82" xfId="55" applyNumberFormat="1" applyFont="1" applyFill="1" applyBorder="1" applyAlignment="1">
      <alignment horizontal="center" vertical="center" wrapText="1"/>
      <protection/>
    </xf>
    <xf numFmtId="49" fontId="35" fillId="33" borderId="62" xfId="55" applyNumberFormat="1" applyFont="1" applyFill="1" applyBorder="1" applyAlignment="1">
      <alignment horizontal="center" vertical="center" wrapText="1"/>
      <protection/>
    </xf>
    <xf numFmtId="0" fontId="19" fillId="33" borderId="84" xfId="55" applyFont="1" applyFill="1" applyBorder="1" applyAlignment="1">
      <alignment vertical="center"/>
      <protection/>
    </xf>
    <xf numFmtId="0" fontId="19" fillId="33" borderId="88" xfId="55" applyFont="1" applyFill="1" applyBorder="1" applyAlignment="1">
      <alignment vertical="center"/>
      <protection/>
    </xf>
    <xf numFmtId="1" fontId="21" fillId="33" borderId="107" xfId="55" applyNumberFormat="1" applyFont="1" applyFill="1" applyBorder="1" applyAlignment="1">
      <alignment horizontal="center" vertical="center" wrapText="1"/>
      <protection/>
    </xf>
    <xf numFmtId="0" fontId="58" fillId="0" borderId="0" xfId="54" applyFont="1" applyFill="1">
      <alignment/>
      <protection/>
    </xf>
    <xf numFmtId="0" fontId="59" fillId="0" borderId="0" xfId="54" applyFont="1" applyFill="1">
      <alignment/>
      <protection/>
    </xf>
    <xf numFmtId="0" fontId="58" fillId="34" borderId="99" xfId="54" applyFont="1" applyFill="1" applyBorder="1">
      <alignment/>
      <protection/>
    </xf>
    <xf numFmtId="0" fontId="59" fillId="34" borderId="164" xfId="54" applyFont="1" applyFill="1" applyBorder="1">
      <alignment/>
      <protection/>
    </xf>
    <xf numFmtId="0" fontId="60" fillId="34" borderId="46" xfId="54" applyFont="1" applyFill="1" applyBorder="1">
      <alignment/>
      <protection/>
    </xf>
    <xf numFmtId="0" fontId="59" fillId="34" borderId="20" xfId="54" applyFont="1" applyFill="1" applyBorder="1">
      <alignment/>
      <protection/>
    </xf>
    <xf numFmtId="0" fontId="61" fillId="34" borderId="46" xfId="54" applyFont="1" applyFill="1" applyBorder="1">
      <alignment/>
      <protection/>
    </xf>
    <xf numFmtId="0" fontId="62" fillId="34" borderId="46" xfId="54" applyFont="1" applyFill="1" applyBorder="1">
      <alignment/>
      <protection/>
    </xf>
    <xf numFmtId="0" fontId="58" fillId="34" borderId="46" xfId="54" applyFont="1" applyFill="1" applyBorder="1">
      <alignment/>
      <protection/>
    </xf>
    <xf numFmtId="0" fontId="58" fillId="34" borderId="67" xfId="54" applyFont="1" applyFill="1" applyBorder="1">
      <alignment/>
      <protection/>
    </xf>
    <xf numFmtId="0" fontId="59" fillId="34" borderId="165" xfId="54" applyFont="1" applyFill="1" applyBorder="1">
      <alignment/>
      <protection/>
    </xf>
    <xf numFmtId="0" fontId="63" fillId="33" borderId="99" xfId="54" applyFont="1" applyFill="1" applyBorder="1" applyAlignment="1">
      <alignment horizontal="center"/>
      <protection/>
    </xf>
    <xf numFmtId="0" fontId="63" fillId="33" borderId="164" xfId="54" applyFont="1" applyFill="1" applyBorder="1" applyAlignment="1">
      <alignment horizontal="center"/>
      <protection/>
    </xf>
    <xf numFmtId="17" fontId="59" fillId="0" borderId="0" xfId="54" applyNumberFormat="1" applyFont="1" applyFill="1">
      <alignment/>
      <protection/>
    </xf>
    <xf numFmtId="0" fontId="64" fillId="33" borderId="46" xfId="54" applyFont="1" applyFill="1" applyBorder="1" applyAlignment="1">
      <alignment horizontal="center"/>
      <protection/>
    </xf>
    <xf numFmtId="0" fontId="64" fillId="33" borderId="20" xfId="54" applyFont="1" applyFill="1" applyBorder="1" applyAlignment="1">
      <alignment horizontal="center"/>
      <protection/>
    </xf>
    <xf numFmtId="0" fontId="65" fillId="0" borderId="0" xfId="54" applyFont="1" applyFill="1">
      <alignment/>
      <protection/>
    </xf>
    <xf numFmtId="0" fontId="68" fillId="0" borderId="0" xfId="54" applyFont="1" applyFill="1">
      <alignment/>
      <protection/>
    </xf>
    <xf numFmtId="0" fontId="69" fillId="0" borderId="0" xfId="54" applyFont="1" applyFill="1">
      <alignment/>
      <protection/>
    </xf>
    <xf numFmtId="0" fontId="70" fillId="0" borderId="0" xfId="45" applyFont="1" applyFill="1" applyAlignment="1" applyProtection="1">
      <alignment/>
      <protection/>
    </xf>
    <xf numFmtId="0" fontId="0" fillId="0" borderId="0" xfId="0" applyAlignment="1">
      <alignment horizontal="center"/>
    </xf>
    <xf numFmtId="37" fontId="33" fillId="0" borderId="62" xfId="57" applyFont="1" applyFill="1" applyBorder="1">
      <alignment/>
      <protection/>
    </xf>
    <xf numFmtId="37" fontId="116" fillId="0" borderId="82" xfId="0" applyNumberFormat="1" applyFont="1" applyBorder="1" applyAlignment="1">
      <alignment/>
    </xf>
    <xf numFmtId="10" fontId="33" fillId="0" borderId="82" xfId="57" applyNumberFormat="1" applyFont="1" applyFill="1" applyBorder="1">
      <alignment/>
      <protection/>
    </xf>
    <xf numFmtId="10" fontId="33" fillId="0" borderId="81" xfId="57" applyNumberFormat="1" applyFont="1" applyFill="1" applyBorder="1">
      <alignment/>
      <protection/>
    </xf>
    <xf numFmtId="37" fontId="31" fillId="3" borderId="97" xfId="57" applyFont="1" applyFill="1" applyBorder="1" applyAlignment="1" quotePrefix="1">
      <alignment horizontal="center"/>
      <protection/>
    </xf>
    <xf numFmtId="37" fontId="31" fillId="3" borderId="97" xfId="57" applyFont="1" applyFill="1" applyBorder="1" applyAlignment="1">
      <alignment horizontal="center"/>
      <protection/>
    </xf>
    <xf numFmtId="37" fontId="31" fillId="3" borderId="166" xfId="57" applyFont="1" applyFill="1" applyBorder="1" applyAlignment="1">
      <alignment horizontal="center"/>
      <protection/>
    </xf>
    <xf numFmtId="37" fontId="33" fillId="0" borderId="66" xfId="57" applyFont="1" applyBorder="1">
      <alignment/>
      <protection/>
    </xf>
    <xf numFmtId="37" fontId="33" fillId="0" borderId="86" xfId="57" applyFont="1" applyFill="1" applyBorder="1">
      <alignment/>
      <protection/>
    </xf>
    <xf numFmtId="10" fontId="33" fillId="0" borderId="86" xfId="57" applyNumberFormat="1" applyFont="1" applyFill="1" applyBorder="1">
      <alignment/>
      <protection/>
    </xf>
    <xf numFmtId="10" fontId="33" fillId="0" borderId="85" xfId="57" applyNumberFormat="1" applyFont="1" applyFill="1" applyBorder="1">
      <alignment/>
      <protection/>
    </xf>
    <xf numFmtId="37" fontId="33" fillId="0" borderId="66" xfId="57" applyFont="1" applyFill="1" applyBorder="1">
      <alignment/>
      <protection/>
    </xf>
    <xf numFmtId="0" fontId="117" fillId="0" borderId="0" xfId="0" applyFont="1" applyAlignment="1">
      <alignment/>
    </xf>
    <xf numFmtId="37" fontId="37" fillId="3" borderId="134" xfId="57" applyFont="1" applyFill="1" applyBorder="1" applyAlignment="1">
      <alignment horizontal="center" vertical="center"/>
      <protection/>
    </xf>
    <xf numFmtId="0" fontId="118" fillId="3" borderId="69" xfId="0" applyFont="1" applyFill="1" applyBorder="1" applyAlignment="1">
      <alignment horizontal="center" vertical="center"/>
    </xf>
    <xf numFmtId="0" fontId="119" fillId="0" borderId="0" xfId="0" applyFont="1" applyAlignment="1">
      <alignment/>
    </xf>
    <xf numFmtId="37" fontId="72" fillId="3" borderId="132" xfId="57" applyFont="1" applyFill="1" applyBorder="1" applyAlignment="1">
      <alignment horizontal="center"/>
      <protection/>
    </xf>
    <xf numFmtId="37" fontId="72" fillId="3" borderId="103" xfId="57" applyFont="1" applyFill="1" applyBorder="1" applyAlignment="1">
      <alignment horizontal="center"/>
      <protection/>
    </xf>
    <xf numFmtId="37" fontId="72" fillId="3" borderId="102" xfId="57" applyFont="1" applyFill="1" applyBorder="1" applyAlignment="1">
      <alignment horizontal="center"/>
      <protection/>
    </xf>
    <xf numFmtId="37" fontId="72" fillId="3" borderId="167" xfId="57" applyFont="1" applyFill="1" applyBorder="1" applyAlignment="1">
      <alignment horizontal="center"/>
      <protection/>
    </xf>
    <xf numFmtId="37" fontId="77" fillId="0" borderId="0" xfId="57" applyFont="1" applyFill="1">
      <alignment/>
      <protection/>
    </xf>
    <xf numFmtId="0" fontId="120" fillId="0" borderId="0" xfId="0" applyFont="1" applyAlignment="1">
      <alignment horizontal="center"/>
    </xf>
    <xf numFmtId="0" fontId="121" fillId="0" borderId="0" xfId="0" applyFont="1" applyAlignment="1">
      <alignment horizontal="center"/>
    </xf>
    <xf numFmtId="0" fontId="59" fillId="33" borderId="46" xfId="54" applyFont="1" applyFill="1" applyBorder="1">
      <alignment/>
      <protection/>
    </xf>
    <xf numFmtId="0" fontId="59" fillId="33" borderId="20" xfId="54" applyFont="1" applyFill="1" applyBorder="1">
      <alignment/>
      <protection/>
    </xf>
    <xf numFmtId="0" fontId="65" fillId="35" borderId="168" xfId="54" applyFont="1" applyFill="1" applyBorder="1">
      <alignment/>
      <protection/>
    </xf>
    <xf numFmtId="0" fontId="66" fillId="35" borderId="169" xfId="45" applyFont="1" applyFill="1" applyBorder="1" applyAlignment="1" applyProtection="1">
      <alignment horizontal="left" indent="1"/>
      <protection/>
    </xf>
    <xf numFmtId="0" fontId="80" fillId="38" borderId="170" xfId="0" applyFont="1" applyFill="1" applyBorder="1" applyAlignment="1">
      <alignment/>
    </xf>
    <xf numFmtId="0" fontId="66" fillId="38" borderId="158" xfId="45" applyFont="1" applyFill="1" applyBorder="1" applyAlignment="1" applyProtection="1">
      <alignment horizontal="left" indent="1"/>
      <protection/>
    </xf>
    <xf numFmtId="0" fontId="65" fillId="0" borderId="171" xfId="54" applyFont="1" applyFill="1" applyBorder="1">
      <alignment/>
      <protection/>
    </xf>
    <xf numFmtId="0" fontId="67" fillId="0" borderId="172" xfId="45" applyFont="1" applyFill="1" applyBorder="1" applyAlignment="1" applyProtection="1">
      <alignment horizontal="left" indent="1"/>
      <protection/>
    </xf>
    <xf numFmtId="0" fontId="65" fillId="35" borderId="171" xfId="54" applyFont="1" applyFill="1" applyBorder="1">
      <alignment/>
      <protection/>
    </xf>
    <xf numFmtId="0" fontId="67" fillId="35" borderId="172" xfId="45" applyFont="1" applyFill="1" applyBorder="1" applyAlignment="1" applyProtection="1">
      <alignment horizontal="left" indent="1"/>
      <protection/>
    </xf>
    <xf numFmtId="0" fontId="65" fillId="0" borderId="170" xfId="54" applyFont="1" applyFill="1" applyBorder="1">
      <alignment/>
      <protection/>
    </xf>
    <xf numFmtId="0" fontId="67" fillId="0" borderId="158" xfId="45" applyFont="1" applyFill="1" applyBorder="1" applyAlignment="1" applyProtection="1">
      <alignment horizontal="left" indent="1"/>
      <protection/>
    </xf>
    <xf numFmtId="0" fontId="80" fillId="5" borderId="168" xfId="54" applyFont="1" applyFill="1" applyBorder="1">
      <alignment/>
      <protection/>
    </xf>
    <xf numFmtId="0" fontId="66" fillId="5" borderId="169" xfId="45" applyFont="1" applyFill="1" applyBorder="1" applyAlignment="1" applyProtection="1">
      <alignment horizontal="left" indent="1"/>
      <protection/>
    </xf>
    <xf numFmtId="0" fontId="81" fillId="33" borderId="46" xfId="54" applyFont="1" applyFill="1" applyBorder="1" applyAlignment="1">
      <alignment horizontal="center"/>
      <protection/>
    </xf>
    <xf numFmtId="0" fontId="81" fillId="33" borderId="20" xfId="54" applyFont="1" applyFill="1" applyBorder="1" applyAlignment="1">
      <alignment horizontal="center"/>
      <protection/>
    </xf>
    <xf numFmtId="0" fontId="122" fillId="7" borderId="99" xfId="56" applyFont="1" applyFill="1" applyBorder="1" applyAlignment="1">
      <alignment/>
      <protection/>
    </xf>
    <xf numFmtId="0" fontId="123" fillId="7" borderId="164" xfId="56" applyFont="1" applyFill="1" applyBorder="1" applyAlignment="1">
      <alignment/>
      <protection/>
    </xf>
    <xf numFmtId="0" fontId="124" fillId="7" borderId="0" xfId="56" applyFont="1" applyFill="1">
      <alignment/>
      <protection/>
    </xf>
    <xf numFmtId="37" fontId="125" fillId="7" borderId="173" xfId="45" applyNumberFormat="1" applyFont="1" applyFill="1" applyBorder="1" applyAlignment="1" applyProtection="1">
      <alignment horizontal="center"/>
      <protection/>
    </xf>
    <xf numFmtId="37" fontId="125" fillId="7" borderId="174" xfId="45" applyNumberFormat="1" applyFont="1" applyFill="1" applyBorder="1" applyAlignment="1" applyProtection="1">
      <alignment horizontal="center"/>
      <protection/>
    </xf>
    <xf numFmtId="0" fontId="126" fillId="7" borderId="46" xfId="56" applyFont="1" applyFill="1" applyBorder="1" applyAlignment="1">
      <alignment/>
      <protection/>
    </xf>
    <xf numFmtId="0" fontId="127" fillId="7" borderId="20" xfId="56" applyFont="1" applyFill="1" applyBorder="1" applyAlignment="1">
      <alignment/>
      <protection/>
    </xf>
    <xf numFmtId="37" fontId="128" fillId="7" borderId="0" xfId="58" applyFont="1" applyFill="1">
      <alignment/>
      <protection/>
    </xf>
    <xf numFmtId="37" fontId="129" fillId="7" borderId="0" xfId="58" applyFont="1" applyFill="1">
      <alignment/>
      <protection/>
    </xf>
    <xf numFmtId="37" fontId="130" fillId="7" borderId="0" xfId="58" applyFont="1" applyFill="1">
      <alignment/>
      <protection/>
    </xf>
    <xf numFmtId="37" fontId="131" fillId="7" borderId="0" xfId="58" applyFont="1" applyFill="1">
      <alignment/>
      <protection/>
    </xf>
    <xf numFmtId="37" fontId="132" fillId="7" borderId="0" xfId="58" applyFont="1" applyFill="1">
      <alignment/>
      <protection/>
    </xf>
    <xf numFmtId="37" fontId="133" fillId="7" borderId="0" xfId="58" applyFont="1" applyFill="1" applyAlignment="1">
      <alignment horizontal="left" indent="1"/>
      <protection/>
    </xf>
    <xf numFmtId="2" fontId="132" fillId="7" borderId="0" xfId="58" applyNumberFormat="1" applyFont="1" applyFill="1">
      <alignment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_Cuadro 1.1 Comportamiento pasajeros y carga MARZO 2009" xfId="57"/>
    <cellStyle name="Normal_Cuadro 1.1 Comportamiento pasajeros y carga MARZO 2009 2" xfId="58"/>
    <cellStyle name="Normal_CUADRO 1.1 DEFINITIVO" xfId="59"/>
    <cellStyle name="Normal_CUADRO 1.2. PAX NACIONAL POR EMPRESA MAR 2009" xfId="60"/>
    <cellStyle name="Normal_CUADRO 1.3. CARGA NACIONAL POR EMPRESA MAR 2009" xfId="61"/>
    <cellStyle name="Normal_CUADRO 1.4  PAX INTERNAL POR EMPRESA MAR 2005" xfId="62"/>
    <cellStyle name="Normal_CUADRO 1.6 PAX NACIONALES PRINCIPALES RUTAS MAR 2009" xfId="63"/>
    <cellStyle name="Normal_CUADRO 1.6B  PAX NALES RUTAS TRONCALES X EMPRESA MAR 2009" xfId="64"/>
    <cellStyle name="Normal_CUADRO 1.7 CARGA NACIONAL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dxfs count="65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 val="0"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rgb="FFC00000"/>
      </font>
      <fill>
        <gradientFill degree="90">
          <stop position="0">
            <color theme="9" tint="0.8000100255012512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3752850</xdr:colOff>
      <xdr:row>1</xdr:row>
      <xdr:rowOff>57150</xdr:rowOff>
    </xdr:from>
    <xdr:to>
      <xdr:col>2</xdr:col>
      <xdr:colOff>4676775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85725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1028700</xdr:colOff>
      <xdr:row>34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638425"/>
          <a:ext cx="5629275" cy="415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1171575</xdr:colOff>
      <xdr:row>10</xdr:row>
      <xdr:rowOff>219075</xdr:rowOff>
    </xdr:from>
    <xdr:to>
      <xdr:col>12</xdr:col>
      <xdr:colOff>371475</xdr:colOff>
      <xdr:row>34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628900"/>
          <a:ext cx="5629275" cy="415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5</xdr:col>
      <xdr:colOff>1095375</xdr:colOff>
      <xdr:row>72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039225"/>
          <a:ext cx="5695950" cy="431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1171575</xdr:colOff>
      <xdr:row>45</xdr:row>
      <xdr:rowOff>161925</xdr:rowOff>
    </xdr:from>
    <xdr:to>
      <xdr:col>12</xdr:col>
      <xdr:colOff>457200</xdr:colOff>
      <xdr:row>72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95975" y="9039225"/>
          <a:ext cx="5715000" cy="431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152400</xdr:colOff>
      <xdr:row>0</xdr:row>
      <xdr:rowOff>95250</xdr:rowOff>
    </xdr:from>
    <xdr:to>
      <xdr:col>1</xdr:col>
      <xdr:colOff>1076325</xdr:colOff>
      <xdr:row>3</xdr:row>
      <xdr:rowOff>104775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95250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2</xdr:row>
      <xdr:rowOff>76200</xdr:rowOff>
    </xdr:from>
    <xdr:to>
      <xdr:col>13</xdr:col>
      <xdr:colOff>666750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819150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E36"/>
  <sheetViews>
    <sheetView showGridLines="0" zoomScale="115" zoomScaleNormal="115" zoomScalePageLayoutView="0" workbookViewId="0" topLeftCell="A1">
      <selection activeCell="F19" sqref="F19"/>
    </sheetView>
  </sheetViews>
  <sheetFormatPr defaultColWidth="11.421875" defaultRowHeight="12.75"/>
  <cols>
    <col min="1" max="1" width="1.1484375" style="741" customWidth="1"/>
    <col min="2" max="2" width="22.7109375" style="741" customWidth="1"/>
    <col min="3" max="3" width="72.140625" style="741" customWidth="1"/>
    <col min="4" max="16384" width="11.421875" style="741" customWidth="1"/>
  </cols>
  <sheetData>
    <row r="1" ht="2.25" customHeight="1">
      <c r="B1" s="740"/>
    </row>
    <row r="2" spans="2:3" ht="11.25" customHeight="1">
      <c r="B2" s="742"/>
      <c r="C2" s="743"/>
    </row>
    <row r="3" spans="2:3" ht="21.75" customHeight="1">
      <c r="B3" s="744" t="s">
        <v>330</v>
      </c>
      <c r="C3" s="745"/>
    </row>
    <row r="4" spans="2:3" ht="18" customHeight="1">
      <c r="B4" s="746" t="s">
        <v>331</v>
      </c>
      <c r="C4" s="745"/>
    </row>
    <row r="5" spans="2:3" ht="18" customHeight="1">
      <c r="B5" s="747" t="s">
        <v>332</v>
      </c>
      <c r="C5" s="745"/>
    </row>
    <row r="6" spans="2:3" ht="9" customHeight="1">
      <c r="B6" s="748"/>
      <c r="C6" s="745"/>
    </row>
    <row r="7" spans="2:3" ht="3" customHeight="1">
      <c r="B7" s="749"/>
      <c r="C7" s="750"/>
    </row>
    <row r="8" spans="2:5" ht="24">
      <c r="B8" s="751" t="s">
        <v>374</v>
      </c>
      <c r="C8" s="752"/>
      <c r="E8" s="753"/>
    </row>
    <row r="9" spans="2:5" ht="23.25">
      <c r="B9" s="754" t="s">
        <v>333</v>
      </c>
      <c r="C9" s="755"/>
      <c r="E9" s="753"/>
    </row>
    <row r="10" spans="2:3" ht="20.25" customHeight="1">
      <c r="B10" s="798" t="s">
        <v>375</v>
      </c>
      <c r="C10" s="799"/>
    </row>
    <row r="11" spans="2:3" ht="4.5" customHeight="1" thickBot="1">
      <c r="B11" s="784"/>
      <c r="C11" s="785"/>
    </row>
    <row r="12" spans="2:3" ht="18" customHeight="1" thickTop="1">
      <c r="B12" s="796" t="s">
        <v>376</v>
      </c>
      <c r="C12" s="797" t="s">
        <v>394</v>
      </c>
    </row>
    <row r="13" spans="2:3" ht="18" customHeight="1" thickBot="1">
      <c r="B13" s="788" t="s">
        <v>386</v>
      </c>
      <c r="C13" s="789" t="s">
        <v>393</v>
      </c>
    </row>
    <row r="14" spans="2:3" ht="18" customHeight="1" thickTop="1">
      <c r="B14" s="786" t="s">
        <v>334</v>
      </c>
      <c r="C14" s="787" t="s">
        <v>335</v>
      </c>
    </row>
    <row r="15" spans="2:3" ht="18" customHeight="1">
      <c r="B15" s="790" t="s">
        <v>336</v>
      </c>
      <c r="C15" s="791" t="s">
        <v>337</v>
      </c>
    </row>
    <row r="16" spans="2:3" ht="18" customHeight="1">
      <c r="B16" s="792" t="s">
        <v>338</v>
      </c>
      <c r="C16" s="793" t="s">
        <v>339</v>
      </c>
    </row>
    <row r="17" spans="2:3" ht="18" customHeight="1">
      <c r="B17" s="790" t="s">
        <v>340</v>
      </c>
      <c r="C17" s="791" t="s">
        <v>341</v>
      </c>
    </row>
    <row r="18" spans="2:3" ht="18" customHeight="1">
      <c r="B18" s="792" t="s">
        <v>342</v>
      </c>
      <c r="C18" s="793" t="s">
        <v>343</v>
      </c>
    </row>
    <row r="19" spans="2:3" ht="18" customHeight="1">
      <c r="B19" s="790" t="s">
        <v>344</v>
      </c>
      <c r="C19" s="791" t="s">
        <v>345</v>
      </c>
    </row>
    <row r="20" spans="2:3" ht="18" customHeight="1">
      <c r="B20" s="792" t="s">
        <v>346</v>
      </c>
      <c r="C20" s="793" t="s">
        <v>347</v>
      </c>
    </row>
    <row r="21" spans="2:3" ht="18" customHeight="1">
      <c r="B21" s="790" t="s">
        <v>348</v>
      </c>
      <c r="C21" s="791" t="s">
        <v>349</v>
      </c>
    </row>
    <row r="22" spans="2:3" ht="18" customHeight="1">
      <c r="B22" s="792" t="s">
        <v>350</v>
      </c>
      <c r="C22" s="793" t="s">
        <v>351</v>
      </c>
    </row>
    <row r="23" spans="2:3" ht="18" customHeight="1">
      <c r="B23" s="790" t="s">
        <v>352</v>
      </c>
      <c r="C23" s="791" t="s">
        <v>353</v>
      </c>
    </row>
    <row r="24" spans="2:3" ht="18" customHeight="1">
      <c r="B24" s="792" t="s">
        <v>354</v>
      </c>
      <c r="C24" s="793" t="s">
        <v>355</v>
      </c>
    </row>
    <row r="25" spans="2:3" ht="18" customHeight="1">
      <c r="B25" s="790" t="s">
        <v>356</v>
      </c>
      <c r="C25" s="791" t="s">
        <v>357</v>
      </c>
    </row>
    <row r="26" spans="2:3" ht="18" customHeight="1">
      <c r="B26" s="792" t="s">
        <v>358</v>
      </c>
      <c r="C26" s="793" t="s">
        <v>359</v>
      </c>
    </row>
    <row r="27" spans="2:3" ht="18" customHeight="1">
      <c r="B27" s="790" t="s">
        <v>360</v>
      </c>
      <c r="C27" s="791" t="s">
        <v>361</v>
      </c>
    </row>
    <row r="28" spans="2:3" ht="18" customHeight="1">
      <c r="B28" s="792" t="s">
        <v>362</v>
      </c>
      <c r="C28" s="793" t="s">
        <v>363</v>
      </c>
    </row>
    <row r="29" spans="2:3" ht="18" customHeight="1">
      <c r="B29" s="790" t="s">
        <v>364</v>
      </c>
      <c r="C29" s="791" t="s">
        <v>365</v>
      </c>
    </row>
    <row r="30" spans="2:3" ht="18" customHeight="1">
      <c r="B30" s="792" t="s">
        <v>366</v>
      </c>
      <c r="C30" s="793" t="s">
        <v>367</v>
      </c>
    </row>
    <row r="31" spans="2:3" ht="18" customHeight="1" thickBot="1">
      <c r="B31" s="794" t="s">
        <v>368</v>
      </c>
      <c r="C31" s="795" t="s">
        <v>369</v>
      </c>
    </row>
    <row r="32" ht="6" customHeight="1" thickTop="1"/>
    <row r="33" ht="15.75">
      <c r="B33" s="756" t="s">
        <v>370</v>
      </c>
    </row>
    <row r="34" ht="15">
      <c r="B34" s="757" t="s">
        <v>371</v>
      </c>
    </row>
    <row r="35" ht="14.25">
      <c r="B35" s="758" t="s">
        <v>372</v>
      </c>
    </row>
    <row r="36" ht="12.75">
      <c r="B36" s="759" t="s">
        <v>373</v>
      </c>
    </row>
  </sheetData>
  <sheetProtection/>
  <mergeCells count="3">
    <mergeCell ref="B8:C8"/>
    <mergeCell ref="B9:C9"/>
    <mergeCell ref="B10:C10"/>
  </mergeCells>
  <hyperlinks>
    <hyperlink ref="C14" location="'CUADRO 1.1'!A1" display="Comportamiento del Transporte aéreo regular - Pasajeros y Carga"/>
    <hyperlink ref="C15" location="'CUADRO 1,2'!A1" display="Pasajeros Nacionales por empresa"/>
    <hyperlink ref="C16" location="'CUADRO 1,3'!A1" display="Carga nacional por empresa"/>
    <hyperlink ref="C17" location="'CUADRO 1,4'!A1" display="Pasajeros Internacionales por empresa"/>
    <hyperlink ref="C18" location="'CUADRO 1.5'!A1" display="Carga internacional por empresa"/>
    <hyperlink ref="C19" location="'CUADRO 1.6'!A1" display="Pasajeros Nacionales por principales rutas"/>
    <hyperlink ref="C20" location="'CUADRO 1.6 B'!A1" display="Pasajeros Rutas troncales por empresa"/>
    <hyperlink ref="C21" location="'CUADRO 1,7'!A1" display="Carga nacional por principales rutas"/>
    <hyperlink ref="C22" location="'CUADRO 1,8'!A1" display="Pasajeros internacionales por principales rutas"/>
    <hyperlink ref="C23" location="'CUADRO 1.8 B'!A1" display="Pasajeros internacionales Continente - País"/>
    <hyperlink ref="C24" location="'CUADRO 1.8 C'!A1" display="Pasajeros internacionales Continente – Empresa"/>
    <hyperlink ref="C25" location="'CUADRO 1,9'!A1" display="Carga internacional por principales rutas"/>
    <hyperlink ref="C26" location="'CUADRO 1.9 B'!A1" display="Carga internacional por Continente – País"/>
    <hyperlink ref="C27" location="'CUADRO 1.9C'!A1" display="Carga internacional por Continente – Empresa"/>
    <hyperlink ref="C28" location="'CUADRO 1.10'!A1" display="Pasajeros nacionales por aeropuerto"/>
    <hyperlink ref="C29" location="'CUADRO 1.11'!A1" display="Carga nacional por aeropuerto"/>
    <hyperlink ref="C30" location="'CUADRO 1.12'!A1" display="Pasajeros internacionales por aeropuerto"/>
    <hyperlink ref="C31" location="'CUADRO 1.13'!A1" display="Carga internacional por aeropuerto"/>
    <hyperlink ref="B36" r:id="rId1" display="juan.torres@aerocivil.gov.co"/>
    <hyperlink ref="C12" location="RESUMEN!A1" display="Resumen"/>
    <hyperlink ref="C13" location="Novedades!A1" display="Novedades importantes para la interpretación de la información."/>
  </hyperlinks>
  <printOptions/>
  <pageMargins left="0.75" right="0.75" top="1" bottom="1" header="0" footer="0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3"/>
  <sheetViews>
    <sheetView showGridLines="0" zoomScale="95" zoomScaleNormal="95" zoomScalePageLayoutView="0" workbookViewId="0" topLeftCell="A1">
      <selection activeCell="H56" sqref="H56:H62"/>
    </sheetView>
  </sheetViews>
  <sheetFormatPr defaultColWidth="10.8515625" defaultRowHeight="12.75"/>
  <cols>
    <col min="1" max="1" width="17.28125" style="391" customWidth="1"/>
    <col min="2" max="2" width="11.140625" style="391" customWidth="1"/>
    <col min="3" max="3" width="9.57421875" style="392" customWidth="1"/>
    <col min="4" max="4" width="12.00390625" style="391" customWidth="1"/>
    <col min="5" max="5" width="9.57421875" style="392" customWidth="1"/>
    <col min="6" max="6" width="11.140625" style="391" customWidth="1"/>
    <col min="7" max="7" width="10.140625" style="392" customWidth="1"/>
    <col min="8" max="8" width="11.7109375" style="391" customWidth="1"/>
    <col min="9" max="9" width="9.421875" style="392" customWidth="1"/>
    <col min="10" max="16384" width="10.8515625" style="391" customWidth="1"/>
  </cols>
  <sheetData>
    <row r="1" spans="8:9" ht="18.75" thickBot="1">
      <c r="H1" s="252" t="s">
        <v>44</v>
      </c>
      <c r="I1" s="251"/>
    </row>
    <row r="2" ht="4.5" customHeight="1" thickBot="1"/>
    <row r="3" spans="1:9" ht="24.75" customHeight="1" thickBot="1">
      <c r="A3" s="460" t="s">
        <v>157</v>
      </c>
      <c r="B3" s="459"/>
      <c r="C3" s="459"/>
      <c r="D3" s="459"/>
      <c r="E3" s="459"/>
      <c r="F3" s="459"/>
      <c r="G3" s="459"/>
      <c r="H3" s="459"/>
      <c r="I3" s="458"/>
    </row>
    <row r="4" spans="1:9" ht="14.25" thickBot="1">
      <c r="A4" s="457" t="s">
        <v>156</v>
      </c>
      <c r="B4" s="456" t="s">
        <v>59</v>
      </c>
      <c r="C4" s="455"/>
      <c r="D4" s="455"/>
      <c r="E4" s="454"/>
      <c r="F4" s="455" t="s">
        <v>58</v>
      </c>
      <c r="G4" s="455"/>
      <c r="H4" s="455"/>
      <c r="I4" s="454"/>
    </row>
    <row r="5" spans="1:9" s="449" customFormat="1" ht="31.5" customHeight="1" thickBot="1">
      <c r="A5" s="453"/>
      <c r="B5" s="451" t="s">
        <v>6</v>
      </c>
      <c r="C5" s="452" t="s">
        <v>56</v>
      </c>
      <c r="D5" s="451" t="s">
        <v>5</v>
      </c>
      <c r="E5" s="450" t="s">
        <v>54</v>
      </c>
      <c r="F5" s="451" t="s">
        <v>57</v>
      </c>
      <c r="G5" s="452" t="s">
        <v>56</v>
      </c>
      <c r="H5" s="451" t="s">
        <v>55</v>
      </c>
      <c r="I5" s="450" t="s">
        <v>54</v>
      </c>
    </row>
    <row r="6" spans="1:9" s="443" customFormat="1" ht="15" customHeight="1" thickBot="1">
      <c r="A6" s="448" t="s">
        <v>40</v>
      </c>
      <c r="B6" s="447">
        <f>B7+B13+B19+B24+B29+B34+B40+B45+B55+B49</f>
        <v>1186607</v>
      </c>
      <c r="C6" s="446">
        <f>(B6/$B$6)</f>
        <v>1</v>
      </c>
      <c r="D6" s="445">
        <f>D7+D13+D19+D24+D29+D34+D40+D45+D55+D49</f>
        <v>924951</v>
      </c>
      <c r="E6" s="444">
        <f>(B6/D6-1)</f>
        <v>0.2828863366816188</v>
      </c>
      <c r="F6" s="447">
        <f>F7+F13+F19+F24+F29+F34+F40+F45+F55+F49</f>
        <v>8629876</v>
      </c>
      <c r="G6" s="446">
        <f>(F6/$F$6)</f>
        <v>1</v>
      </c>
      <c r="H6" s="445">
        <f>H7+H13+H19+H24+H29+H34+H40+H45+H55+H49</f>
        <v>6299367</v>
      </c>
      <c r="I6" s="444">
        <f>(F6/H6-1)</f>
        <v>0.36995923558668675</v>
      </c>
    </row>
    <row r="7" spans="1:15" s="434" customFormat="1" ht="15.75" customHeight="1" thickTop="1">
      <c r="A7" s="442" t="s">
        <v>150</v>
      </c>
      <c r="B7" s="440">
        <f>SUM(B8:B12)</f>
        <v>156980</v>
      </c>
      <c r="C7" s="439">
        <f>(B7/$B$6)</f>
        <v>0.13229316867336868</v>
      </c>
      <c r="D7" s="438">
        <f>SUM(D8:D12)</f>
        <v>118492</v>
      </c>
      <c r="E7" s="441">
        <f>(B7/D7-1)</f>
        <v>0.32481517739594223</v>
      </c>
      <c r="F7" s="440">
        <f>SUM(F8:F12)</f>
        <v>1093595</v>
      </c>
      <c r="G7" s="439">
        <f>(F7/$F$6)</f>
        <v>0.12672198302733434</v>
      </c>
      <c r="H7" s="438">
        <f>SUM(H8:H12)</f>
        <v>755305</v>
      </c>
      <c r="I7" s="437">
        <f>(F7/H7-1)</f>
        <v>0.44788529137235944</v>
      </c>
      <c r="K7" s="435"/>
      <c r="L7" s="436"/>
      <c r="M7" s="435"/>
      <c r="N7" s="435"/>
      <c r="O7" s="435"/>
    </row>
    <row r="8" spans="1:10" ht="15.75" customHeight="1">
      <c r="A8" s="408" t="s">
        <v>53</v>
      </c>
      <c r="B8" s="433">
        <v>92216</v>
      </c>
      <c r="C8" s="407">
        <f>(B8/$B$6)</f>
        <v>0.07771401989032595</v>
      </c>
      <c r="D8" s="432">
        <v>70850</v>
      </c>
      <c r="E8" s="402">
        <f>IF(ISERROR(B8/D8-1),"         /0",IF(B8/D8&gt;5,"  *  ",(B8/D8-1)))</f>
        <v>0.3015666901905434</v>
      </c>
      <c r="F8" s="433">
        <v>639045</v>
      </c>
      <c r="G8" s="407">
        <f>(F8/$F$6)</f>
        <v>0.07405031080400228</v>
      </c>
      <c r="H8" s="432">
        <v>503804</v>
      </c>
      <c r="I8" s="402">
        <f>IF(ISERROR(F8/H8-1),"         /0",IF(F8/H8&gt;5,"  *  ",(F8/H8-1)))</f>
        <v>0.2684397106811378</v>
      </c>
      <c r="J8" s="394"/>
    </row>
    <row r="9" spans="1:10" ht="15.75" customHeight="1">
      <c r="A9" s="408" t="s">
        <v>52</v>
      </c>
      <c r="B9" s="433">
        <v>28470</v>
      </c>
      <c r="C9" s="407">
        <f>(B9/$B$6)</f>
        <v>0.023992779412223254</v>
      </c>
      <c r="D9" s="432">
        <v>17109</v>
      </c>
      <c r="E9" s="402">
        <f>IF(ISERROR(B9/D9-1),"         /0",IF(B9/D9&gt;5,"  *  ",(B9/D9-1)))</f>
        <v>0.6640364720322638</v>
      </c>
      <c r="F9" s="433">
        <v>195849</v>
      </c>
      <c r="G9" s="407">
        <f>(F9/$F$6)</f>
        <v>0.022694300590182293</v>
      </c>
      <c r="H9" s="432">
        <v>56272</v>
      </c>
      <c r="I9" s="402">
        <f>IF(ISERROR(F9/H9-1),"         /0",IF(F9/H9&gt;5,"  *  ",(F9/H9-1)))</f>
        <v>2.4803987773670744</v>
      </c>
      <c r="J9" s="394"/>
    </row>
    <row r="10" spans="1:10" ht="15.75" customHeight="1">
      <c r="A10" s="408" t="s">
        <v>51</v>
      </c>
      <c r="B10" s="433">
        <v>20687</v>
      </c>
      <c r="C10" s="407">
        <f>(B10/$B$6)</f>
        <v>0.017433741752745435</v>
      </c>
      <c r="D10" s="432">
        <v>22497</v>
      </c>
      <c r="E10" s="402">
        <f>IF(ISERROR(B10/D10-1),"         /0",IF(B10/D10&gt;5,"  *  ",(B10/D10-1)))</f>
        <v>-0.08045517180068451</v>
      </c>
      <c r="F10" s="433">
        <v>144265</v>
      </c>
      <c r="G10" s="407">
        <f>(F10/$F$6)</f>
        <v>0.01671692617599604</v>
      </c>
      <c r="H10" s="432">
        <v>132396</v>
      </c>
      <c r="I10" s="402">
        <f>IF(ISERROR(F10/H10-1),"         /0",IF(F10/H10&gt;5,"  *  ",(F10/H10-1)))</f>
        <v>0.08964772349617811</v>
      </c>
      <c r="J10" s="394"/>
    </row>
    <row r="11" spans="1:10" ht="15.75" customHeight="1">
      <c r="A11" s="408" t="s">
        <v>50</v>
      </c>
      <c r="B11" s="433">
        <v>15607</v>
      </c>
      <c r="C11" s="407">
        <f>(B11/$B$6)</f>
        <v>0.013152627618074056</v>
      </c>
      <c r="D11" s="432">
        <v>7735</v>
      </c>
      <c r="E11" s="402">
        <f>IF(ISERROR(B11/D11-1),"         /0",IF(B11/D11&gt;5,"  *  ",(B11/D11-1)))</f>
        <v>1.0177117000646412</v>
      </c>
      <c r="F11" s="433">
        <v>114198</v>
      </c>
      <c r="G11" s="407">
        <f>(F11/$F$6)</f>
        <v>0.01323286684536371</v>
      </c>
      <c r="H11" s="432">
        <v>62505</v>
      </c>
      <c r="I11" s="402">
        <f>IF(ISERROR(F11/H11-1),"         /0",IF(F11/H11&gt;5,"  *  ",(F11/H11-1)))</f>
        <v>0.8270218382529397</v>
      </c>
      <c r="J11" s="394"/>
    </row>
    <row r="12" spans="1:10" ht="15.75" customHeight="1" thickBot="1">
      <c r="A12" s="408" t="s">
        <v>49</v>
      </c>
      <c r="B12" s="433"/>
      <c r="C12" s="407">
        <f>(B12/$B$6)</f>
        <v>0</v>
      </c>
      <c r="D12" s="432">
        <v>301</v>
      </c>
      <c r="E12" s="402">
        <f>IF(ISERROR(B12/D12-1),"         /0",IF(B12/D12&gt;5,"  *  ",(B12/D12-1)))</f>
        <v>-1</v>
      </c>
      <c r="F12" s="433">
        <v>238</v>
      </c>
      <c r="G12" s="407">
        <f>(F12/$F$6)</f>
        <v>2.7578611790018767E-05</v>
      </c>
      <c r="H12" s="432">
        <v>328</v>
      </c>
      <c r="I12" s="402">
        <f>IF(ISERROR(F12/H12-1),"         /0",IF(F12/H12&gt;5,"  *  ",(F12/H12-1)))</f>
        <v>-0.27439024390243905</v>
      </c>
      <c r="J12" s="394"/>
    </row>
    <row r="13" spans="1:10" s="416" customFormat="1" ht="15.75" customHeight="1">
      <c r="A13" s="429" t="s">
        <v>149</v>
      </c>
      <c r="B13" s="431">
        <f>SUM(B14:B18)</f>
        <v>139942</v>
      </c>
      <c r="C13" s="426">
        <f>(B13/$B$6)</f>
        <v>0.11793458154216181</v>
      </c>
      <c r="D13" s="425">
        <f>SUM(D14:D18)</f>
        <v>110303</v>
      </c>
      <c r="E13" s="428">
        <f>(B13/D13-1)</f>
        <v>0.26870529360035533</v>
      </c>
      <c r="F13" s="427">
        <f>SUM(F14:F18)</f>
        <v>1011376</v>
      </c>
      <c r="G13" s="428">
        <f>(F13/$F$6)</f>
        <v>0.11719473141908412</v>
      </c>
      <c r="H13" s="425">
        <f>SUM(H14:H18)</f>
        <v>773726</v>
      </c>
      <c r="I13" s="424">
        <f>(F13/H13-1)</f>
        <v>0.30715007638362946</v>
      </c>
      <c r="J13" s="417"/>
    </row>
    <row r="14" spans="1:10" ht="15.75" customHeight="1">
      <c r="A14" s="408" t="s">
        <v>53</v>
      </c>
      <c r="B14" s="430">
        <v>75241</v>
      </c>
      <c r="C14" s="407">
        <f>(B14/$B$6)</f>
        <v>0.06340852531630102</v>
      </c>
      <c r="D14" s="406">
        <v>58584</v>
      </c>
      <c r="E14" s="402">
        <f>IF(ISERROR(B14/D14-1),"         /0",IF(B14/D14&gt;5,"  *  ",(B14/D14-1)))</f>
        <v>0.2843267786426329</v>
      </c>
      <c r="F14" s="405">
        <v>558443</v>
      </c>
      <c r="G14" s="407">
        <f>(F14/$F$6)</f>
        <v>0.064710431528796</v>
      </c>
      <c r="H14" s="406">
        <v>419042</v>
      </c>
      <c r="I14" s="402">
        <f>IF(ISERROR(F14/H14-1),"         /0",IF(F14/H14&gt;5,"  *  ",(F14/H14-1)))</f>
        <v>0.33266593802053257</v>
      </c>
      <c r="J14" s="394"/>
    </row>
    <row r="15" spans="1:10" ht="15.75" customHeight="1">
      <c r="A15" s="408" t="s">
        <v>52</v>
      </c>
      <c r="B15" s="430">
        <v>25560</v>
      </c>
      <c r="C15" s="407">
        <f>(B15/$B$6)</f>
        <v>0.021540408913818983</v>
      </c>
      <c r="D15" s="406">
        <v>17375</v>
      </c>
      <c r="E15" s="402">
        <f>IF(ISERROR(B15/D15-1),"         /0",IF(B15/D15&gt;5,"  *  ",(B15/D15-1)))</f>
        <v>0.4710791366906475</v>
      </c>
      <c r="F15" s="405">
        <v>173378</v>
      </c>
      <c r="G15" s="407">
        <f>(F15/$F$6)</f>
        <v>0.02009043930642804</v>
      </c>
      <c r="H15" s="406">
        <v>85004</v>
      </c>
      <c r="I15" s="402">
        <f>IF(ISERROR(F15/H15-1),"         /0",IF(F15/H15&gt;5,"  *  ",(F15/H15-1)))</f>
        <v>1.0396451931673805</v>
      </c>
      <c r="J15" s="394"/>
    </row>
    <row r="16" spans="1:10" ht="15.75" customHeight="1">
      <c r="A16" s="408" t="s">
        <v>50</v>
      </c>
      <c r="B16" s="430">
        <v>19535</v>
      </c>
      <c r="C16" s="407">
        <f>(B16/$B$6)</f>
        <v>0.01646290642141838</v>
      </c>
      <c r="D16" s="406">
        <v>15278</v>
      </c>
      <c r="E16" s="402">
        <f>IF(ISERROR(B16/D16-1),"         /0",IF(B16/D16&gt;5,"  *  ",(B16/D16-1)))</f>
        <v>0.2786359471134965</v>
      </c>
      <c r="F16" s="405">
        <v>144637</v>
      </c>
      <c r="G16" s="407">
        <f>(F16/$F$6)</f>
        <v>0.01676003224148296</v>
      </c>
      <c r="H16" s="406">
        <v>145770</v>
      </c>
      <c r="I16" s="402">
        <f>IF(ISERROR(F16/H16-1),"         /0",IF(F16/H16&gt;5,"  *  ",(F16/H16-1)))</f>
        <v>-0.007772518350826596</v>
      </c>
      <c r="J16" s="394"/>
    </row>
    <row r="17" spans="1:10" ht="15.75" customHeight="1">
      <c r="A17" s="408" t="s">
        <v>51</v>
      </c>
      <c r="B17" s="430">
        <v>17326</v>
      </c>
      <c r="C17" s="407">
        <f>(B17/$B$6)</f>
        <v>0.01460129596403864</v>
      </c>
      <c r="D17" s="406">
        <v>19066</v>
      </c>
      <c r="E17" s="402">
        <f>IF(ISERROR(B17/D17-1),"         /0",IF(B17/D17&gt;5,"  *  ",(B17/D17-1)))</f>
        <v>-0.0912619322353928</v>
      </c>
      <c r="F17" s="405">
        <v>129491</v>
      </c>
      <c r="G17" s="407">
        <f>(F17/$F$6)</f>
        <v>0.015004966467652606</v>
      </c>
      <c r="H17" s="406">
        <v>123894</v>
      </c>
      <c r="I17" s="402">
        <f>IF(ISERROR(F17/H17-1),"         /0",IF(F17/H17&gt;5,"  *  ",(F17/H17-1)))</f>
        <v>0.045175714723876936</v>
      </c>
      <c r="J17" s="394"/>
    </row>
    <row r="18" spans="1:10" ht="15.75" customHeight="1" thickBot="1">
      <c r="A18" s="408" t="s">
        <v>49</v>
      </c>
      <c r="B18" s="430">
        <v>2280</v>
      </c>
      <c r="C18" s="407">
        <f>(B18/$B$6)</f>
        <v>0.0019214449265847918</v>
      </c>
      <c r="D18" s="406"/>
      <c r="E18" s="402" t="str">
        <f>IF(ISERROR(B18/D18-1),"         /0",IF(B18/D18&gt;5,"  *  ",(B18/D18-1)))</f>
        <v>         /0</v>
      </c>
      <c r="F18" s="405">
        <v>5427</v>
      </c>
      <c r="G18" s="407">
        <f>(F18/$F$6)</f>
        <v>0.0006288618747245035</v>
      </c>
      <c r="H18" s="406">
        <v>16</v>
      </c>
      <c r="I18" s="402" t="str">
        <f>IF(ISERROR(F18/H18-1),"         /0",IF(F18/H18&gt;5,"  *  ",(F18/H18-1)))</f>
        <v>  *  </v>
      </c>
      <c r="J18" s="394"/>
    </row>
    <row r="19" spans="1:10" s="416" customFormat="1" ht="15.75" customHeight="1">
      <c r="A19" s="429" t="s">
        <v>148</v>
      </c>
      <c r="B19" s="431">
        <f>SUM(B20:B23)</f>
        <v>94410</v>
      </c>
      <c r="C19" s="426">
        <f>(B19/$B$6)</f>
        <v>0.07956298926266236</v>
      </c>
      <c r="D19" s="425">
        <f>SUM(D20:D23)</f>
        <v>75200</v>
      </c>
      <c r="E19" s="428">
        <f>(B19/D19-1)</f>
        <v>0.2554521276595745</v>
      </c>
      <c r="F19" s="427">
        <f>SUM(F20:F23)</f>
        <v>704203</v>
      </c>
      <c r="G19" s="426">
        <f>(F19/$F$6)</f>
        <v>0.08160059310238062</v>
      </c>
      <c r="H19" s="425">
        <f>SUM(H20:H23)</f>
        <v>506372</v>
      </c>
      <c r="I19" s="424">
        <f>(F19/H19-1)</f>
        <v>0.3906831341385384</v>
      </c>
      <c r="J19" s="417"/>
    </row>
    <row r="20" spans="1:10" ht="15.75" customHeight="1">
      <c r="A20" s="423" t="s">
        <v>53</v>
      </c>
      <c r="B20" s="430">
        <v>36983</v>
      </c>
      <c r="C20" s="407">
        <f>(B20/$B$6)</f>
        <v>0.031167016543809364</v>
      </c>
      <c r="D20" s="406">
        <v>27752</v>
      </c>
      <c r="E20" s="402">
        <f>IF(ISERROR(B20/D20-1),"         /0",IF(B20/D20&gt;5,"  *  ",(B20/D20-1)))</f>
        <v>0.33262467569904874</v>
      </c>
      <c r="F20" s="405">
        <v>291311</v>
      </c>
      <c r="G20" s="407">
        <f>(F20/$F$6)</f>
        <v>0.033756104954462844</v>
      </c>
      <c r="H20" s="406">
        <v>198949</v>
      </c>
      <c r="I20" s="402">
        <f>IF(ISERROR(F20/H20-1),"         /0",IF(F20/H20&gt;5,"  *  ",(F20/H20-1)))</f>
        <v>0.46424963181518875</v>
      </c>
      <c r="J20" s="394"/>
    </row>
    <row r="21" spans="1:10" ht="15.75" customHeight="1">
      <c r="A21" s="408" t="s">
        <v>52</v>
      </c>
      <c r="B21" s="430">
        <v>23751</v>
      </c>
      <c r="C21" s="407">
        <f>(B21/$B$6)</f>
        <v>0.02001589405759447</v>
      </c>
      <c r="D21" s="406">
        <v>15338</v>
      </c>
      <c r="E21" s="402">
        <f>IF(ISERROR(B21/D21-1),"         /0",IF(B21/D21&gt;5,"  *  ",(B21/D21-1)))</f>
        <v>0.5485069761376973</v>
      </c>
      <c r="F21" s="405">
        <v>168591</v>
      </c>
      <c r="G21" s="407">
        <f>(F21/$F$6)</f>
        <v>0.01953573840458426</v>
      </c>
      <c r="H21" s="406">
        <v>53226</v>
      </c>
      <c r="I21" s="402">
        <f>IF(ISERROR(F21/H21-1),"         /0",IF(F21/H21&gt;5,"  *  ",(F21/H21-1)))</f>
        <v>2.1674557547063467</v>
      </c>
      <c r="J21" s="394"/>
    </row>
    <row r="22" spans="1:10" ht="15.75" customHeight="1">
      <c r="A22" s="408" t="s">
        <v>51</v>
      </c>
      <c r="B22" s="430">
        <v>19775</v>
      </c>
      <c r="C22" s="407">
        <f>(B22/$B$6)</f>
        <v>0.016665163782111515</v>
      </c>
      <c r="D22" s="406">
        <v>16844</v>
      </c>
      <c r="E22" s="402">
        <f>IF(ISERROR(B22/D22-1),"         /0",IF(B22/D22&gt;5,"  *  ",(B22/D22-1)))</f>
        <v>0.17400854903823326</v>
      </c>
      <c r="F22" s="405">
        <v>137340</v>
      </c>
      <c r="G22" s="407">
        <f>(F22/$F$6)</f>
        <v>0.015914481274122594</v>
      </c>
      <c r="H22" s="406">
        <v>110703</v>
      </c>
      <c r="I22" s="402">
        <f>IF(ISERROR(F22/H22-1),"         /0",IF(F22/H22&gt;5,"  *  ",(F22/H22-1)))</f>
        <v>0.24061678545296883</v>
      </c>
      <c r="J22" s="394"/>
    </row>
    <row r="23" spans="1:10" ht="15.75" customHeight="1" thickBot="1">
      <c r="A23" s="423" t="s">
        <v>50</v>
      </c>
      <c r="B23" s="430">
        <v>13901</v>
      </c>
      <c r="C23" s="407">
        <f>(B23/$B$6)</f>
        <v>0.011714914879147014</v>
      </c>
      <c r="D23" s="406">
        <v>15266</v>
      </c>
      <c r="E23" s="402">
        <f>IF(ISERROR(B23/D23-1),"         /0",IF(B23/D23&gt;5,"  *  ",(B23/D23-1)))</f>
        <v>-0.08941438490763787</v>
      </c>
      <c r="F23" s="405">
        <v>106961</v>
      </c>
      <c r="G23" s="407">
        <f>(F23/$F$6)</f>
        <v>0.012394268469210913</v>
      </c>
      <c r="H23" s="406">
        <v>143494</v>
      </c>
      <c r="I23" s="402">
        <f>IF(ISERROR(F23/H23-1),"         /0",IF(F23/H23&gt;5,"  *  ",(F23/H23-1)))</f>
        <v>-0.25459601098303764</v>
      </c>
      <c r="J23" s="394"/>
    </row>
    <row r="24" spans="1:10" s="416" customFormat="1" ht="15.75" customHeight="1">
      <c r="A24" s="429" t="s">
        <v>147</v>
      </c>
      <c r="B24" s="427">
        <f>SUM(B25:B28)</f>
        <v>80179</v>
      </c>
      <c r="C24" s="426">
        <f>(B24/$B$6)</f>
        <v>0.06756997051256229</v>
      </c>
      <c r="D24" s="425">
        <f>SUM(D25:D28)</f>
        <v>64881</v>
      </c>
      <c r="E24" s="428">
        <f>(B24/D24-1)</f>
        <v>0.23578551501980538</v>
      </c>
      <c r="F24" s="427">
        <f>SUM(F25:F28)</f>
        <v>629595</v>
      </c>
      <c r="G24" s="426">
        <f>(F24/$F$6)</f>
        <v>0.07295527768881035</v>
      </c>
      <c r="H24" s="425">
        <f>SUM(H25:H28)</f>
        <v>416186</v>
      </c>
      <c r="I24" s="424">
        <f>(F24/H24-1)</f>
        <v>0.5127731350886382</v>
      </c>
      <c r="J24" s="417"/>
    </row>
    <row r="25" spans="1:10" ht="15.75" customHeight="1">
      <c r="A25" s="408" t="s">
        <v>53</v>
      </c>
      <c r="B25" s="405">
        <v>32643</v>
      </c>
      <c r="C25" s="407">
        <f>(B25/$B$6)</f>
        <v>0.027509529271275156</v>
      </c>
      <c r="D25" s="406">
        <v>25664</v>
      </c>
      <c r="E25" s="402">
        <f>IF(ISERROR(B25/D25-1),"         /0",IF(B25/D25&gt;5,"  *  ",(B25/D25-1)))</f>
        <v>0.27193734413965087</v>
      </c>
      <c r="F25" s="405">
        <v>244737</v>
      </c>
      <c r="G25" s="407">
        <f>(F25/$F$6)</f>
        <v>0.0283592719061085</v>
      </c>
      <c r="H25" s="406">
        <v>196857</v>
      </c>
      <c r="I25" s="402">
        <f>IF(ISERROR(F25/H25-1),"         /0",IF(F25/H25&gt;5,"  *  ",(F25/H25-1)))</f>
        <v>0.2432222374617108</v>
      </c>
      <c r="J25" s="394"/>
    </row>
    <row r="26" spans="1:10" ht="15.75" customHeight="1">
      <c r="A26" s="408" t="s">
        <v>50</v>
      </c>
      <c r="B26" s="405">
        <v>16860</v>
      </c>
      <c r="C26" s="407">
        <f>(B26/$B$6)</f>
        <v>0.014208579588692802</v>
      </c>
      <c r="D26" s="406">
        <v>9757</v>
      </c>
      <c r="E26" s="402">
        <f>IF(ISERROR(B26/D26-1),"         /0",IF(B26/D26&gt;5,"  *  ",(B26/D26-1)))</f>
        <v>0.7279901609101158</v>
      </c>
      <c r="F26" s="405">
        <v>128427</v>
      </c>
      <c r="G26" s="407">
        <f>(F26/$F$6)</f>
        <v>0.014881673850238404</v>
      </c>
      <c r="H26" s="406">
        <v>87665</v>
      </c>
      <c r="I26" s="402">
        <f>IF(ISERROR(F26/H26-1),"         /0",IF(F26/H26&gt;5,"  *  ",(F26/H26-1)))</f>
        <v>0.46497461928934003</v>
      </c>
      <c r="J26" s="394"/>
    </row>
    <row r="27" spans="1:10" ht="15.75" customHeight="1">
      <c r="A27" s="408" t="s">
        <v>52</v>
      </c>
      <c r="B27" s="405">
        <v>15651</v>
      </c>
      <c r="C27" s="407">
        <f>(B27/$B$6)</f>
        <v>0.013189708134201129</v>
      </c>
      <c r="D27" s="406">
        <v>14051</v>
      </c>
      <c r="E27" s="402">
        <f>IF(ISERROR(B27/D27-1),"         /0",IF(B27/D27&gt;5,"  *  ",(B27/D27-1)))</f>
        <v>0.11387089886840784</v>
      </c>
      <c r="F27" s="405">
        <v>142252</v>
      </c>
      <c r="G27" s="407">
        <f>(F27/$F$6)</f>
        <v>0.01648366674098214</v>
      </c>
      <c r="H27" s="406">
        <v>40341</v>
      </c>
      <c r="I27" s="402">
        <f>IF(ISERROR(F27/H27-1),"         /0",IF(F27/H27&gt;5,"  *  ",(F27/H27-1)))</f>
        <v>2.5262388141097145</v>
      </c>
      <c r="J27" s="394"/>
    </row>
    <row r="28" spans="1:10" ht="15.75" customHeight="1" thickBot="1">
      <c r="A28" s="408" t="s">
        <v>51</v>
      </c>
      <c r="B28" s="405">
        <v>15025</v>
      </c>
      <c r="C28" s="407">
        <f>(B28/$B$6)</f>
        <v>0.0126621535183932</v>
      </c>
      <c r="D28" s="406">
        <v>15409</v>
      </c>
      <c r="E28" s="402">
        <f>IF(ISERROR(B28/D28-1),"         /0",IF(B28/D28&gt;5,"  *  ",(B28/D28-1)))</f>
        <v>-0.024920501005905593</v>
      </c>
      <c r="F28" s="405">
        <v>114179</v>
      </c>
      <c r="G28" s="407">
        <f>(F28/$F$6)</f>
        <v>0.013230665191481314</v>
      </c>
      <c r="H28" s="406">
        <v>91323</v>
      </c>
      <c r="I28" s="402">
        <f>IF(ISERROR(F28/H28-1),"         /0",IF(F28/H28&gt;5,"  *  ",(F28/H28-1)))</f>
        <v>0.25027649113585837</v>
      </c>
      <c r="J28" s="394"/>
    </row>
    <row r="29" spans="1:10" s="416" customFormat="1" ht="15.75" customHeight="1">
      <c r="A29" s="429" t="s">
        <v>143</v>
      </c>
      <c r="B29" s="427">
        <f>SUM(B30:B33)</f>
        <v>40616</v>
      </c>
      <c r="C29" s="426">
        <f>(B29/$B$6)</f>
        <v>0.03422868734130171</v>
      </c>
      <c r="D29" s="425">
        <f>SUM(D30:D33)</f>
        <v>28784</v>
      </c>
      <c r="E29" s="428">
        <f>(B29/D29-1)</f>
        <v>0.4110617009449695</v>
      </c>
      <c r="F29" s="427">
        <f>SUM(F30:F33)</f>
        <v>270089</v>
      </c>
      <c r="G29" s="426">
        <f>(F29/$F$6)</f>
        <v>0.03129697344434613</v>
      </c>
      <c r="H29" s="425">
        <f>SUM(H30:H33)</f>
        <v>209701</v>
      </c>
      <c r="I29" s="424">
        <f>(F29/H29-1)</f>
        <v>0.2879719219269341</v>
      </c>
      <c r="J29" s="417"/>
    </row>
    <row r="30" spans="1:10" ht="15.75" customHeight="1">
      <c r="A30" s="408" t="s">
        <v>50</v>
      </c>
      <c r="B30" s="405">
        <v>22282</v>
      </c>
      <c r="C30" s="407">
        <f>(B30/$B$6)</f>
        <v>0.018777910462351898</v>
      </c>
      <c r="D30" s="406">
        <v>15189</v>
      </c>
      <c r="E30" s="402">
        <f>IF(ISERROR(B30/D30-1),"         /0",IF(B30/D30&gt;5,"  *  ",(B30/D30-1)))</f>
        <v>0.46698268483771144</v>
      </c>
      <c r="F30" s="405">
        <v>155315</v>
      </c>
      <c r="G30" s="407">
        <f>(F30/$F$6)</f>
        <v>0.017997361723389768</v>
      </c>
      <c r="H30" s="406">
        <v>110364</v>
      </c>
      <c r="I30" s="402">
        <f>IF(ISERROR(F30/H30-1),"         /0",IF(F30/H30&gt;5,"  *  ",(F30/H30-1)))</f>
        <v>0.4072976695299191</v>
      </c>
      <c r="J30" s="394"/>
    </row>
    <row r="31" spans="1:10" ht="15.75" customHeight="1">
      <c r="A31" s="408" t="s">
        <v>53</v>
      </c>
      <c r="B31" s="405">
        <v>11342</v>
      </c>
      <c r="C31" s="407">
        <f>(B31/$B$6)</f>
        <v>0.009558345770756451</v>
      </c>
      <c r="D31" s="406">
        <v>10059</v>
      </c>
      <c r="E31" s="402">
        <f>IF(ISERROR(B31/D31-1),"         /0",IF(B31/D31&gt;5,"  *  ",(B31/D31-1)))</f>
        <v>0.12754746992742816</v>
      </c>
      <c r="F31" s="405">
        <v>75831</v>
      </c>
      <c r="G31" s="407">
        <f>(F31/$F$6)</f>
        <v>0.008787032397684509</v>
      </c>
      <c r="H31" s="406">
        <v>77662</v>
      </c>
      <c r="I31" s="402">
        <f>IF(ISERROR(F31/H31-1),"         /0",IF(F31/H31&gt;5,"  *  ",(F31/H31-1)))</f>
        <v>-0.023576523911307934</v>
      </c>
      <c r="J31" s="394"/>
    </row>
    <row r="32" spans="1:10" ht="15.75" customHeight="1">
      <c r="A32" s="408" t="s">
        <v>52</v>
      </c>
      <c r="B32" s="405">
        <v>5991</v>
      </c>
      <c r="C32" s="407">
        <f>(B32/$B$6)</f>
        <v>0.005048849366302407</v>
      </c>
      <c r="D32" s="406">
        <v>3085</v>
      </c>
      <c r="E32" s="402">
        <f>IF(ISERROR(B32/D32-1),"         /0",IF(B32/D32&gt;5,"  *  ",(B32/D32-1)))</f>
        <v>0.9419773095623987</v>
      </c>
      <c r="F32" s="405">
        <v>37467</v>
      </c>
      <c r="G32" s="407">
        <f>(F32/$F$6)</f>
        <v>0.004341545579565686</v>
      </c>
      <c r="H32" s="406">
        <v>18034</v>
      </c>
      <c r="I32" s="402">
        <f>IF(ISERROR(F32/H32-1),"         /0",IF(F32/H32&gt;5,"  *  ",(F32/H32-1)))</f>
        <v>1.0775756903626483</v>
      </c>
      <c r="J32" s="394"/>
    </row>
    <row r="33" spans="1:10" ht="15.75" customHeight="1" thickBot="1">
      <c r="A33" s="408" t="s">
        <v>64</v>
      </c>
      <c r="B33" s="405">
        <v>1001</v>
      </c>
      <c r="C33" s="407">
        <f>(B33/$B$6)</f>
        <v>0.0008435817418909546</v>
      </c>
      <c r="D33" s="406">
        <v>451</v>
      </c>
      <c r="E33" s="402">
        <f>IF(ISERROR(B33/D33-1),"         /0",IF(B33/D33&gt;5,"  *  ",(B33/D33-1)))</f>
        <v>1.2195121951219514</v>
      </c>
      <c r="F33" s="405">
        <v>1476</v>
      </c>
      <c r="G33" s="407">
        <f>(F33/$F$6)</f>
        <v>0.00017103374370616681</v>
      </c>
      <c r="H33" s="406">
        <v>3641</v>
      </c>
      <c r="I33" s="402">
        <f>IF(ISERROR(F33/H33-1),"         /0",IF(F33/H33&gt;5,"  *  ",(F33/H33-1)))</f>
        <v>-0.5946168634990388</v>
      </c>
      <c r="J33" s="394"/>
    </row>
    <row r="34" spans="1:10" s="416" customFormat="1" ht="15.75" customHeight="1">
      <c r="A34" s="429" t="s">
        <v>146</v>
      </c>
      <c r="B34" s="427">
        <f>SUM(B35:B39)</f>
        <v>63806</v>
      </c>
      <c r="C34" s="426">
        <f>(B34/$B$6)</f>
        <v>0.053771804818275974</v>
      </c>
      <c r="D34" s="425">
        <f>SUM(D35:D39)</f>
        <v>42481</v>
      </c>
      <c r="E34" s="428">
        <f>(B34/D34-1)</f>
        <v>0.5019891245497987</v>
      </c>
      <c r="F34" s="427">
        <f>SUM(F35:F39)</f>
        <v>465962</v>
      </c>
      <c r="G34" s="426">
        <f>(F34/$F$6)</f>
        <v>0.053994055071011446</v>
      </c>
      <c r="H34" s="425">
        <f>SUM(H35:H39)</f>
        <v>253767</v>
      </c>
      <c r="I34" s="424">
        <f>(F34/H34-1)</f>
        <v>0.8361804332320593</v>
      </c>
      <c r="J34" s="417"/>
    </row>
    <row r="35" spans="1:10" ht="15.75" customHeight="1">
      <c r="A35" s="408" t="s">
        <v>53</v>
      </c>
      <c r="B35" s="405">
        <v>21203</v>
      </c>
      <c r="C35" s="407">
        <f>(B35/$B$6)</f>
        <v>0.017868595078235676</v>
      </c>
      <c r="D35" s="406">
        <v>4936</v>
      </c>
      <c r="E35" s="402">
        <f>IF(ISERROR(B35/D35-1),"         /0",IF(B35/D35&gt;5,"  *  ",(B35/D35-1)))</f>
        <v>3.2955834683954617</v>
      </c>
      <c r="F35" s="405">
        <v>114040</v>
      </c>
      <c r="G35" s="407">
        <f>(F35/$F$6)</f>
        <v>0.013214558355183783</v>
      </c>
      <c r="H35" s="406">
        <v>36745</v>
      </c>
      <c r="I35" s="402">
        <f>IF(ISERROR(F35/H35-1),"         /0",IF(F35/H35&gt;5,"  *  ",(F35/H35-1)))</f>
        <v>2.103551503605933</v>
      </c>
      <c r="J35" s="394"/>
    </row>
    <row r="36" spans="1:10" ht="15.75" customHeight="1">
      <c r="A36" s="408" t="s">
        <v>50</v>
      </c>
      <c r="B36" s="405">
        <v>18842</v>
      </c>
      <c r="C36" s="407">
        <f>(B36/$B$6)</f>
        <v>0.01587888829241695</v>
      </c>
      <c r="D36" s="406">
        <v>17576</v>
      </c>
      <c r="E36" s="402">
        <f>IF(ISERROR(B36/D36-1),"         /0",IF(B36/D36&gt;5,"  *  ",(B36/D36-1)))</f>
        <v>0.07203004096495214</v>
      </c>
      <c r="F36" s="405">
        <v>165591</v>
      </c>
      <c r="G36" s="407">
        <f>(F36/$F$6)</f>
        <v>0.019188108844205874</v>
      </c>
      <c r="H36" s="406">
        <v>143721</v>
      </c>
      <c r="I36" s="402">
        <f>IF(ISERROR(F36/H36-1),"         /0",IF(F36/H36&gt;5,"  *  ",(F36/H36-1)))</f>
        <v>0.1521698290437723</v>
      </c>
      <c r="J36" s="394"/>
    </row>
    <row r="37" spans="1:10" ht="15.75" customHeight="1">
      <c r="A37" s="408" t="s">
        <v>52</v>
      </c>
      <c r="B37" s="405">
        <v>12474</v>
      </c>
      <c r="C37" s="407">
        <f>(B37/$B$6)</f>
        <v>0.010512326322025742</v>
      </c>
      <c r="D37" s="406">
        <v>7976</v>
      </c>
      <c r="E37" s="402">
        <f>IF(ISERROR(B37/D37-1),"         /0",IF(B37/D37&gt;5,"  *  ",(B37/D37-1)))</f>
        <v>0.5639418254764292</v>
      </c>
      <c r="F37" s="405">
        <v>103606</v>
      </c>
      <c r="G37" s="407">
        <f>(F37/$F$6)</f>
        <v>0.012005502744187749</v>
      </c>
      <c r="H37" s="406">
        <v>13533</v>
      </c>
      <c r="I37" s="402" t="str">
        <f>IF(ISERROR(F37/H37-1),"         /0",IF(F37/H37&gt;5,"  *  ",(F37/H37-1)))</f>
        <v>  *  </v>
      </c>
      <c r="J37" s="394"/>
    </row>
    <row r="38" spans="1:10" ht="15.75" customHeight="1">
      <c r="A38" s="408" t="s">
        <v>51</v>
      </c>
      <c r="B38" s="405">
        <v>11251</v>
      </c>
      <c r="C38" s="407">
        <f>(B38/$B$6)</f>
        <v>0.009481656521493636</v>
      </c>
      <c r="D38" s="406">
        <v>11993</v>
      </c>
      <c r="E38" s="402">
        <f>IF(ISERROR(B38/D38-1),"         /0",IF(B38/D38&gt;5,"  *  ",(B38/D38-1)))</f>
        <v>-0.061869423830567816</v>
      </c>
      <c r="F38" s="405">
        <v>82519</v>
      </c>
      <c r="G38" s="407">
        <f>(F38/$F$6)</f>
        <v>0.009562014564288061</v>
      </c>
      <c r="H38" s="406">
        <v>59768</v>
      </c>
      <c r="I38" s="402">
        <f>IF(ISERROR(F38/H38-1),"         /0",IF(F38/H38&gt;5,"  *  ",(F38/H38-1)))</f>
        <v>0.38065520010708065</v>
      </c>
      <c r="J38" s="394"/>
    </row>
    <row r="39" spans="1:10" ht="15.75" customHeight="1" thickBot="1">
      <c r="A39" s="408" t="s">
        <v>49</v>
      </c>
      <c r="B39" s="405">
        <v>36</v>
      </c>
      <c r="C39" s="407">
        <f>(B39/$B$6)</f>
        <v>3.0338604103970396E-05</v>
      </c>
      <c r="D39" s="406"/>
      <c r="E39" s="402" t="str">
        <f>IF(ISERROR(B39/D39-1),"         /0",IF(B39/D39&gt;5,"  *  ",(B39/D39-1)))</f>
        <v>         /0</v>
      </c>
      <c r="F39" s="405">
        <v>206</v>
      </c>
      <c r="G39" s="407">
        <f>(F39/$F$6)</f>
        <v>2.3870563145982632E-05</v>
      </c>
      <c r="H39" s="406"/>
      <c r="I39" s="402" t="str">
        <f>IF(ISERROR(F39/H39-1),"         /0",IF(F39/H39&gt;5,"  *  ",(F39/H39-1)))</f>
        <v>         /0</v>
      </c>
      <c r="J39" s="394"/>
    </row>
    <row r="40" spans="1:10" s="416" customFormat="1" ht="15.75" customHeight="1">
      <c r="A40" s="429" t="s">
        <v>144</v>
      </c>
      <c r="B40" s="427">
        <f>SUM(B41:B44)</f>
        <v>43811</v>
      </c>
      <c r="C40" s="426">
        <f>(B40/$B$6)</f>
        <v>0.03692123845552908</v>
      </c>
      <c r="D40" s="425">
        <f>SUM(D41:D44)</f>
        <v>24478</v>
      </c>
      <c r="E40" s="428">
        <f>(B40/D40-1)</f>
        <v>0.789811259089795</v>
      </c>
      <c r="F40" s="427">
        <f>SUM(F41:F44)</f>
        <v>325082</v>
      </c>
      <c r="G40" s="426">
        <f>(F40/$F$6)</f>
        <v>0.037669370915642354</v>
      </c>
      <c r="H40" s="425">
        <f>SUM(H41:H44)</f>
        <v>167289</v>
      </c>
      <c r="I40" s="424">
        <f>(F40/H40-1)</f>
        <v>0.9432359569367981</v>
      </c>
      <c r="J40" s="417"/>
    </row>
    <row r="41" spans="1:10" ht="15.75" customHeight="1">
      <c r="A41" s="408" t="s">
        <v>53</v>
      </c>
      <c r="B41" s="405">
        <v>24458</v>
      </c>
      <c r="C41" s="407">
        <f>(B41/$B$6)</f>
        <v>0.020611710532636333</v>
      </c>
      <c r="D41" s="406">
        <v>11252</v>
      </c>
      <c r="E41" s="402">
        <f>IF(ISERROR(B41/D41-1),"         /0",IF(B41/D41&gt;5,"  *  ",(B41/D41-1)))</f>
        <v>1.1736580163526482</v>
      </c>
      <c r="F41" s="405">
        <v>104502</v>
      </c>
      <c r="G41" s="407">
        <f>(F41/$F$6)</f>
        <v>0.012109328106220762</v>
      </c>
      <c r="H41" s="406">
        <v>73830</v>
      </c>
      <c r="I41" s="402">
        <f>IF(ISERROR(F41/H41-1),"         /0",IF(F41/H41&gt;5,"  *  ",(F41/H41-1)))</f>
        <v>0.4154408776919951</v>
      </c>
      <c r="J41" s="394"/>
    </row>
    <row r="42" spans="1:10" ht="15.75" customHeight="1">
      <c r="A42" s="408" t="s">
        <v>51</v>
      </c>
      <c r="B42" s="405">
        <v>11754</v>
      </c>
      <c r="C42" s="407">
        <f>(B42/$B$6)</f>
        <v>0.009905554239946334</v>
      </c>
      <c r="D42" s="406">
        <v>9692</v>
      </c>
      <c r="E42" s="402">
        <f>IF(ISERROR(B42/D42-1),"         /0",IF(B42/D42&gt;5,"  *  ",(B42/D42-1)))</f>
        <v>0.21275278580272383</v>
      </c>
      <c r="F42" s="405">
        <v>83784</v>
      </c>
      <c r="G42" s="407">
        <f>(F42/$F$6)</f>
        <v>0.009708598362247614</v>
      </c>
      <c r="H42" s="406">
        <v>53471</v>
      </c>
      <c r="I42" s="402">
        <f>IF(ISERROR(F42/H42-1),"         /0",IF(F42/H42&gt;5,"  *  ",(F42/H42-1)))</f>
        <v>0.5669054253707617</v>
      </c>
      <c r="J42" s="394"/>
    </row>
    <row r="43" spans="1:10" ht="15.75" customHeight="1">
      <c r="A43" s="408" t="s">
        <v>52</v>
      </c>
      <c r="B43" s="405">
        <v>7599</v>
      </c>
      <c r="C43" s="407">
        <f>(B43/$B$6)</f>
        <v>0.006403973682946418</v>
      </c>
      <c r="D43" s="406">
        <v>556</v>
      </c>
      <c r="E43" s="402" t="str">
        <f>IF(ISERROR(B43/D43-1),"         /0",IF(B43/D43&gt;5,"  *  ",(B43/D43-1)))</f>
        <v>  *  </v>
      </c>
      <c r="F43" s="405">
        <v>70035</v>
      </c>
      <c r="G43" s="407">
        <f>(F43/$F$6)</f>
        <v>0.008115412087033464</v>
      </c>
      <c r="H43" s="406">
        <v>1875</v>
      </c>
      <c r="I43" s="402" t="str">
        <f>IF(ISERROR(F43/H43-1),"         /0",IF(F43/H43&gt;5,"  *  ",(F43/H43-1)))</f>
        <v>  *  </v>
      </c>
      <c r="J43" s="394"/>
    </row>
    <row r="44" spans="1:10" ht="15.75" customHeight="1" thickBot="1">
      <c r="A44" s="408" t="s">
        <v>50</v>
      </c>
      <c r="B44" s="405"/>
      <c r="C44" s="407">
        <f>(B44/$B$6)</f>
        <v>0</v>
      </c>
      <c r="D44" s="406">
        <v>2978</v>
      </c>
      <c r="E44" s="402">
        <f>IF(ISERROR(B44/D44-1),"         /0",IF(B44/D44&gt;5,"  *  ",(B44/D44-1)))</f>
        <v>-1</v>
      </c>
      <c r="F44" s="405">
        <v>66761</v>
      </c>
      <c r="G44" s="407">
        <f>(F44/$F$6)</f>
        <v>0.007736032360140517</v>
      </c>
      <c r="H44" s="406">
        <v>38113</v>
      </c>
      <c r="I44" s="402">
        <f>IF(ISERROR(F44/H44-1),"         /0",IF(F44/H44&gt;5,"  *  ",(F44/H44-1)))</f>
        <v>0.7516595387400624</v>
      </c>
      <c r="J44" s="394"/>
    </row>
    <row r="45" spans="1:10" s="416" customFormat="1" ht="15.75" customHeight="1">
      <c r="A45" s="429" t="s">
        <v>140</v>
      </c>
      <c r="B45" s="427">
        <f>SUM(B46:B48)</f>
        <v>17849</v>
      </c>
      <c r="C45" s="426">
        <f>(B45/$B$6)</f>
        <v>0.0150420484625491</v>
      </c>
      <c r="D45" s="425">
        <f>SUM(D46:D48)</f>
        <v>12947</v>
      </c>
      <c r="E45" s="428">
        <f>(B45/D45-1)</f>
        <v>0.3786205298524754</v>
      </c>
      <c r="F45" s="427">
        <f>SUM(F46:F48)</f>
        <v>120746</v>
      </c>
      <c r="G45" s="426">
        <f>(F45/$F$6)</f>
        <v>0.013991626299149606</v>
      </c>
      <c r="H45" s="425">
        <f>SUM(H46:H48)</f>
        <v>85728</v>
      </c>
      <c r="I45" s="424">
        <f>(F45/H45-1)</f>
        <v>0.40847797685703613</v>
      </c>
      <c r="J45" s="417"/>
    </row>
    <row r="46" spans="1:10" ht="15.75" customHeight="1">
      <c r="A46" s="423" t="s">
        <v>53</v>
      </c>
      <c r="B46" s="405">
        <v>13216</v>
      </c>
      <c r="C46" s="407">
        <f>(B46/$B$6)</f>
        <v>0.011137638662168688</v>
      </c>
      <c r="D46" s="406">
        <v>9927</v>
      </c>
      <c r="E46" s="402">
        <f>IF(ISERROR(B46/D46-1),"         /0",IF(B46/D46&gt;5,"  *  ",(B46/D46-1)))</f>
        <v>0.33131862596957795</v>
      </c>
      <c r="F46" s="405">
        <v>91382</v>
      </c>
      <c r="G46" s="407">
        <f>(F46/$F$6)</f>
        <v>0.010589028162165946</v>
      </c>
      <c r="H46" s="406">
        <v>63738</v>
      </c>
      <c r="I46" s="402">
        <f>IF(ISERROR(F46/H46-1),"         /0",IF(F46/H46&gt;5,"  *  ",(F46/H46-1)))</f>
        <v>0.43371301264551754</v>
      </c>
      <c r="J46" s="394"/>
    </row>
    <row r="47" spans="1:10" ht="15.75" customHeight="1">
      <c r="A47" s="423" t="s">
        <v>50</v>
      </c>
      <c r="B47" s="405">
        <v>3485</v>
      </c>
      <c r="C47" s="407">
        <f>(B47/$B$6)</f>
        <v>0.002936945425064912</v>
      </c>
      <c r="D47" s="406">
        <v>2332</v>
      </c>
      <c r="E47" s="402">
        <f>IF(ISERROR(B47/D47-1),"         /0",IF(B47/D47&gt;5,"  *  ",(B47/D47-1)))</f>
        <v>0.49442538593482</v>
      </c>
      <c r="F47" s="405">
        <v>22450</v>
      </c>
      <c r="G47" s="407">
        <f>(F47/$F$6)</f>
        <v>0.002601427876831602</v>
      </c>
      <c r="H47" s="406">
        <v>18373</v>
      </c>
      <c r="I47" s="402">
        <f>IF(ISERROR(F47/H47-1),"         /0",IF(F47/H47&gt;5,"  *  ",(F47/H47-1)))</f>
        <v>0.22190170358678496</v>
      </c>
      <c r="J47" s="394"/>
    </row>
    <row r="48" spans="1:10" ht="15.75" customHeight="1" thickBot="1">
      <c r="A48" s="423" t="s">
        <v>64</v>
      </c>
      <c r="B48" s="405">
        <v>1148</v>
      </c>
      <c r="C48" s="407">
        <f>(B48/$B$6)</f>
        <v>0.0009674643753155004</v>
      </c>
      <c r="D48" s="406">
        <v>688</v>
      </c>
      <c r="E48" s="402">
        <f>IF(ISERROR(B48/D48-1),"         /0",IF(B48/D48&gt;5,"  *  ",(B48/D48-1)))</f>
        <v>0.6686046511627908</v>
      </c>
      <c r="F48" s="405">
        <v>6914</v>
      </c>
      <c r="G48" s="407">
        <f>(F48/$F$6)</f>
        <v>0.0008011702601520578</v>
      </c>
      <c r="H48" s="406">
        <v>3617</v>
      </c>
      <c r="I48" s="402">
        <f>IF(ISERROR(F48/H48-1),"         /0",IF(F48/H48&gt;5,"  *  ",(F48/H48-1)))</f>
        <v>0.9115288913464197</v>
      </c>
      <c r="J48" s="394"/>
    </row>
    <row r="49" spans="1:10" ht="15.75" customHeight="1">
      <c r="A49" s="429" t="s">
        <v>142</v>
      </c>
      <c r="B49" s="427">
        <f>SUM(B50:B54)</f>
        <v>29844</v>
      </c>
      <c r="C49" s="426">
        <f>(B49/$B$6)</f>
        <v>0.02515070280219146</v>
      </c>
      <c r="D49" s="425">
        <f>SUM(D50:D54)</f>
        <v>22176</v>
      </c>
      <c r="E49" s="428">
        <f>(B49/D49-1)</f>
        <v>0.34577922077922074</v>
      </c>
      <c r="F49" s="427">
        <f>SUM(F50:F54)</f>
        <v>232515</v>
      </c>
      <c r="G49" s="426">
        <f>(F49/$F$6)</f>
        <v>0.026943029077126947</v>
      </c>
      <c r="H49" s="425">
        <f>SUM(H50:H54)</f>
        <v>125527</v>
      </c>
      <c r="I49" s="424">
        <f>(F49/H49-1)</f>
        <v>0.8523106582647557</v>
      </c>
      <c r="J49" s="394"/>
    </row>
    <row r="50" spans="1:10" ht="15.75" customHeight="1">
      <c r="A50" s="423" t="s">
        <v>52</v>
      </c>
      <c r="B50" s="405">
        <v>9862</v>
      </c>
      <c r="C50" s="407">
        <f>(B50/$B$6)</f>
        <v>0.008311092046482112</v>
      </c>
      <c r="D50" s="406">
        <v>4252</v>
      </c>
      <c r="E50" s="402">
        <f>IF(ISERROR(B50/D50-1),"         /0",IF(B50/D50&gt;5,"  *  ",(B50/D50-1)))</f>
        <v>1.319379115710254</v>
      </c>
      <c r="F50" s="405">
        <v>84986</v>
      </c>
      <c r="G50" s="407">
        <f>(F50/$F$6)</f>
        <v>0.009847881939439222</v>
      </c>
      <c r="H50" s="406">
        <v>8526</v>
      </c>
      <c r="I50" s="402" t="str">
        <f>IF(ISERROR(F50/H50-1),"         /0",IF(F50/H50&gt;5,"  *  ",(F50/H50-1)))</f>
        <v>  *  </v>
      </c>
      <c r="J50" s="394"/>
    </row>
    <row r="51" spans="1:10" ht="15.75" customHeight="1">
      <c r="A51" s="423" t="s">
        <v>51</v>
      </c>
      <c r="B51" s="405">
        <v>9092</v>
      </c>
      <c r="C51" s="407">
        <f>(B51/$B$6)</f>
        <v>0.0076621830142583015</v>
      </c>
      <c r="D51" s="406">
        <v>10654</v>
      </c>
      <c r="E51" s="402">
        <f>IF(ISERROR(B51/D51-1),"         /0",IF(B51/D51&gt;5,"  *  ",(B51/D51-1)))</f>
        <v>-0.14661160127651585</v>
      </c>
      <c r="F51" s="405">
        <v>73695</v>
      </c>
      <c r="G51" s="407">
        <f>(F51/$F$6)</f>
        <v>0.008539520150695097</v>
      </c>
      <c r="H51" s="406">
        <v>58254</v>
      </c>
      <c r="I51" s="402">
        <f>IF(ISERROR(F51/H51-1),"         /0",IF(F51/H51&gt;5,"  *  ",(F51/H51-1)))</f>
        <v>0.26506334328973113</v>
      </c>
      <c r="J51" s="394"/>
    </row>
    <row r="52" spans="1:10" ht="15.75" customHeight="1">
      <c r="A52" s="423" t="s">
        <v>50</v>
      </c>
      <c r="B52" s="405">
        <v>7415</v>
      </c>
      <c r="C52" s="407">
        <f>(B52/$B$6)</f>
        <v>0.006248909706415014</v>
      </c>
      <c r="D52" s="406">
        <v>7270</v>
      </c>
      <c r="E52" s="402">
        <f>IF(ISERROR(B52/D52-1),"         /0",IF(B52/D52&gt;5,"  *  ",(B52/D52-1)))</f>
        <v>0.019944979367262805</v>
      </c>
      <c r="F52" s="405">
        <v>66025</v>
      </c>
      <c r="G52" s="407">
        <f>(F52/$F$6)</f>
        <v>0.0076507472413276855</v>
      </c>
      <c r="H52" s="406">
        <v>58747</v>
      </c>
      <c r="I52" s="402">
        <f>IF(ISERROR(F52/H52-1),"         /0",IF(F52/H52&gt;5,"  *  ",(F52/H52-1)))</f>
        <v>0.12388717721756004</v>
      </c>
      <c r="J52" s="394"/>
    </row>
    <row r="53" spans="1:10" ht="15.75" customHeight="1">
      <c r="A53" s="423" t="s">
        <v>53</v>
      </c>
      <c r="B53" s="405">
        <v>3475</v>
      </c>
      <c r="C53" s="407">
        <f>(B53/$B$6)</f>
        <v>0.002928518035036031</v>
      </c>
      <c r="D53" s="406"/>
      <c r="E53" s="402" t="str">
        <f>IF(ISERROR(B53/D53-1),"         /0",IF(B53/D53&gt;5,"  *  ",(B53/D53-1)))</f>
        <v>         /0</v>
      </c>
      <c r="F53" s="405">
        <v>7723</v>
      </c>
      <c r="G53" s="407">
        <f>(F53/$F$6)</f>
        <v>0.0008949143649340964</v>
      </c>
      <c r="H53" s="406"/>
      <c r="I53" s="402" t="str">
        <f>IF(ISERROR(F53/H53-1),"         /0",IF(F53/H53&gt;5,"  *  ",(F53/H53-1)))</f>
        <v>         /0</v>
      </c>
      <c r="J53" s="394"/>
    </row>
    <row r="54" spans="1:10" ht="15.75" customHeight="1" thickBot="1">
      <c r="A54" s="423" t="s">
        <v>49</v>
      </c>
      <c r="B54" s="405"/>
      <c r="C54" s="407">
        <f>(B54/$B$6)</f>
        <v>0</v>
      </c>
      <c r="D54" s="406"/>
      <c r="E54" s="402" t="str">
        <f>IF(ISERROR(B54/D54-1),"         /0",IF(B54/D54&gt;5,"  *  ",(B54/D54-1)))</f>
        <v>         /0</v>
      </c>
      <c r="F54" s="405">
        <v>86</v>
      </c>
      <c r="G54" s="407">
        <f>(F54/$F$6)</f>
        <v>9.965380730847118E-06</v>
      </c>
      <c r="H54" s="406"/>
      <c r="I54" s="402" t="str">
        <f>IF(ISERROR(F54/H54-1),"         /0",IF(F54/H54&gt;5,"  *  ",(F54/H54-1)))</f>
        <v>         /0</v>
      </c>
      <c r="J54" s="394"/>
    </row>
    <row r="55" spans="1:10" s="416" customFormat="1" ht="15.75" customHeight="1" thickBot="1">
      <c r="A55" s="422" t="s">
        <v>155</v>
      </c>
      <c r="B55" s="421">
        <f>SUM(B56:B62)</f>
        <v>519170</v>
      </c>
      <c r="C55" s="420">
        <f>(B55/$B$6)</f>
        <v>0.43752480812939754</v>
      </c>
      <c r="D55" s="419">
        <f>SUM(D56:D62)</f>
        <v>425209</v>
      </c>
      <c r="E55" s="418">
        <f>(B55/D55-1)</f>
        <v>0.2209760376661829</v>
      </c>
      <c r="F55" s="421">
        <f>SUM(F56:F62)</f>
        <v>3776713</v>
      </c>
      <c r="G55" s="420">
        <f>(F55/$F$6)</f>
        <v>0.43763235995511407</v>
      </c>
      <c r="H55" s="419">
        <f>SUM(H56:H62)</f>
        <v>3005766</v>
      </c>
      <c r="I55" s="418">
        <f>(F55/H55-1)</f>
        <v>0.25648936078191054</v>
      </c>
      <c r="J55" s="417"/>
    </row>
    <row r="56" spans="1:10" ht="15.75" customHeight="1">
      <c r="A56" s="415" t="s">
        <v>53</v>
      </c>
      <c r="B56" s="412">
        <v>155035</v>
      </c>
      <c r="C56" s="414">
        <f>(B56/$B$6)</f>
        <v>0.1306540413127514</v>
      </c>
      <c r="D56" s="413">
        <v>96592</v>
      </c>
      <c r="E56" s="409">
        <f>IF(ISERROR(B56/D56-1),"         /0",IF(B56/D56&gt;5,"  *  ",(B56/D56-1)))</f>
        <v>0.6050501076693722</v>
      </c>
      <c r="F56" s="412">
        <v>1037317</v>
      </c>
      <c r="G56" s="411">
        <f>(F56/$F$6)</f>
        <v>0.12020068422767605</v>
      </c>
      <c r="H56" s="410">
        <v>708520</v>
      </c>
      <c r="I56" s="409">
        <f>IF(ISERROR(F56/H56-1),"         /0",IF(F56/H56&gt;5,"  *  ",(F56/H56-1)))</f>
        <v>0.46406170609157127</v>
      </c>
      <c r="J56" s="394"/>
    </row>
    <row r="57" spans="1:10" ht="15.75" customHeight="1">
      <c r="A57" s="408" t="s">
        <v>52</v>
      </c>
      <c r="B57" s="405">
        <v>116379</v>
      </c>
      <c r="C57" s="407">
        <f>(B57/$B$6)</f>
        <v>0.0980771224171103</v>
      </c>
      <c r="D57" s="406">
        <v>85923</v>
      </c>
      <c r="E57" s="402">
        <f>IF(ISERROR(B57/D57-1),"         /0",IF(B57/D57&gt;5,"  *  ",(B57/D57-1)))</f>
        <v>0.3544568974546978</v>
      </c>
      <c r="F57" s="405">
        <v>878585</v>
      </c>
      <c r="G57" s="404">
        <f>(F57/$F$6)</f>
        <v>0.1018073724350153</v>
      </c>
      <c r="H57" s="403">
        <v>529259</v>
      </c>
      <c r="I57" s="402">
        <f>IF(ISERROR(F57/H57-1),"         /0",IF(F57/H57&gt;5,"  *  ",(F57/H57-1)))</f>
        <v>0.6600284548774797</v>
      </c>
      <c r="J57" s="394"/>
    </row>
    <row r="58" spans="1:10" ht="15.75" customHeight="1">
      <c r="A58" s="408" t="s">
        <v>51</v>
      </c>
      <c r="B58" s="405">
        <v>75110</v>
      </c>
      <c r="C58" s="407">
        <f>(B58/$B$6)</f>
        <v>0.06329812650692268</v>
      </c>
      <c r="D58" s="406">
        <v>73385</v>
      </c>
      <c r="E58" s="402">
        <f>IF(ISERROR(B58/D58-1),"         /0",IF(B58/D58&gt;5,"  *  ",(B58/D58-1)))</f>
        <v>0.02350616611024048</v>
      </c>
      <c r="F58" s="405">
        <v>558480</v>
      </c>
      <c r="G58" s="404">
        <f>(F58/$F$6)</f>
        <v>0.06471471896004068</v>
      </c>
      <c r="H58" s="403">
        <v>508009</v>
      </c>
      <c r="I58" s="402">
        <f>IF(ISERROR(F58/H58-1),"         /0",IF(F58/H58&gt;5,"  *  ",(F58/H58-1)))</f>
        <v>0.0993506020562629</v>
      </c>
      <c r="J58" s="394"/>
    </row>
    <row r="59" spans="1:10" ht="15.75" customHeight="1">
      <c r="A59" s="408" t="s">
        <v>49</v>
      </c>
      <c r="B59" s="405">
        <v>74174</v>
      </c>
      <c r="C59" s="407">
        <f>(B59/$B$6)</f>
        <v>0.06250932280021945</v>
      </c>
      <c r="D59" s="406">
        <v>74067</v>
      </c>
      <c r="E59" s="402">
        <f>IF(ISERROR(B59/D59-1),"         /0",IF(B59/D59&gt;5,"  *  ",(B59/D59-1)))</f>
        <v>0.001444637962925377</v>
      </c>
      <c r="F59" s="405">
        <v>545881</v>
      </c>
      <c r="G59" s="404">
        <f>(F59/$F$6)</f>
        <v>0.06325479068297157</v>
      </c>
      <c r="H59" s="403">
        <v>564501</v>
      </c>
      <c r="I59" s="402">
        <f>IF(ISERROR(F59/H59-1),"         /0",IF(F59/H59&gt;5,"  *  ",(F59/H59-1)))</f>
        <v>-0.03298488399489108</v>
      </c>
      <c r="J59" s="394"/>
    </row>
    <row r="60" spans="1:10" ht="15.75" customHeight="1">
      <c r="A60" s="408" t="s">
        <v>50</v>
      </c>
      <c r="B60" s="405">
        <v>47723</v>
      </c>
      <c r="C60" s="407">
        <f>(B60/$B$6)</f>
        <v>0.0402180334348272</v>
      </c>
      <c r="D60" s="406">
        <v>56801</v>
      </c>
      <c r="E60" s="402">
        <f>IF(ISERROR(B60/D60-1),"         /0",IF(B60/D60&gt;5,"  *  ",(B60/D60-1)))</f>
        <v>-0.15982112990968467</v>
      </c>
      <c r="F60" s="405">
        <v>416198</v>
      </c>
      <c r="G60" s="404">
        <f>(F60/$F$6)</f>
        <v>0.04822757592345475</v>
      </c>
      <c r="H60" s="403">
        <v>415724</v>
      </c>
      <c r="I60" s="402">
        <f>IF(ISERROR(F60/H60-1),"         /0",IF(F60/H60&gt;5,"  *  ",(F60/H60-1)))</f>
        <v>0.0011401795421963623</v>
      </c>
      <c r="J60" s="394"/>
    </row>
    <row r="61" spans="1:11" ht="15.75" customHeight="1">
      <c r="A61" s="408" t="s">
        <v>48</v>
      </c>
      <c r="B61" s="405">
        <v>33069</v>
      </c>
      <c r="C61" s="407">
        <f>(B61/$B$6)</f>
        <v>0.027868536086505472</v>
      </c>
      <c r="D61" s="406">
        <v>22976</v>
      </c>
      <c r="E61" s="402">
        <f>IF(ISERROR(B61/D61-1),"         /0",IF(B61/D61&gt;5,"  *  ",(B61/D61-1)))</f>
        <v>0.4392844707520891</v>
      </c>
      <c r="F61" s="405">
        <v>221011</v>
      </c>
      <c r="G61" s="404">
        <f>(F61/$F$6)</f>
        <v>0.025609985589595957</v>
      </c>
      <c r="H61" s="403">
        <v>176189</v>
      </c>
      <c r="I61" s="402">
        <f>IF(ISERROR(F61/H61-1),"         /0",IF(F61/H61&gt;5,"  *  ",(F61/H61-1)))</f>
        <v>0.2543972665716929</v>
      </c>
      <c r="J61" s="394"/>
      <c r="K61" s="392"/>
    </row>
    <row r="62" spans="1:10" ht="15.75" customHeight="1" thickBot="1">
      <c r="A62" s="401" t="s">
        <v>47</v>
      </c>
      <c r="B62" s="398">
        <v>17680</v>
      </c>
      <c r="C62" s="400">
        <f>(B62/$B$6)</f>
        <v>0.014899625571061018</v>
      </c>
      <c r="D62" s="399">
        <v>15465</v>
      </c>
      <c r="E62" s="395">
        <f>IF(ISERROR(B62/D62-1),"         /0",IF(B62/D62&gt;5,"  *  ",(B62/D62-1)))</f>
        <v>0.14322664080181058</v>
      </c>
      <c r="F62" s="398">
        <v>119241</v>
      </c>
      <c r="G62" s="397">
        <f>(F62/$F$6)</f>
        <v>0.013817232136359782</v>
      </c>
      <c r="H62" s="396">
        <v>103564</v>
      </c>
      <c r="I62" s="395">
        <f>IF(ISERROR(F62/H62-1),"         /0",IF(F62/H62&gt;5,"  *  ",(F62/H62-1)))</f>
        <v>0.15137499517206754</v>
      </c>
      <c r="J62" s="394"/>
    </row>
    <row r="63" ht="15.75" customHeight="1">
      <c r="A63" s="393" t="s">
        <v>154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63:I65536 E63:E65536 I3:I5 E3:E5">
    <cfRule type="cellIs" priority="3" dxfId="10" operator="lessThan" stopIfTrue="1">
      <formula>0</formula>
    </cfRule>
  </conditionalFormatting>
  <conditionalFormatting sqref="E6:E62 I6:I62">
    <cfRule type="cellIs" priority="1" dxfId="10" operator="lessThan" stopIfTrue="1">
      <formula>0</formula>
    </cfRule>
    <cfRule type="cellIs" priority="2" dxfId="11" operator="greaterThanOrEqual" stopIfTrue="1">
      <formula>0</formula>
    </cfRule>
  </conditionalFormatting>
  <hyperlinks>
    <hyperlink ref="H1:I1" location="INDICE!A1" display="Volver al Indice"/>
  </hyperlinks>
  <printOptions/>
  <pageMargins left="0.55" right="0.39" top="0.27" bottom="0.18" header="0.25" footer="0.18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I35"/>
  <sheetViews>
    <sheetView showGridLines="0" zoomScale="90" zoomScaleNormal="90" zoomScalePageLayoutView="0" workbookViewId="0" topLeftCell="A1">
      <selection activeCell="E19" sqref="E19"/>
    </sheetView>
  </sheetViews>
  <sheetFormatPr defaultColWidth="9.140625" defaultRowHeight="12.75"/>
  <cols>
    <col min="1" max="1" width="17.421875" style="461" customWidth="1"/>
    <col min="2" max="2" width="9.7109375" style="461" customWidth="1"/>
    <col min="3" max="3" width="10.421875" style="461" customWidth="1"/>
    <col min="4" max="4" width="9.421875" style="461" customWidth="1"/>
    <col min="5" max="5" width="11.140625" style="461" customWidth="1"/>
    <col min="6" max="6" width="10.421875" style="461" customWidth="1"/>
    <col min="7" max="7" width="9.8515625" style="461" customWidth="1"/>
    <col min="8" max="8" width="11.28125" style="461" customWidth="1"/>
    <col min="9" max="9" width="9.8515625" style="461" customWidth="1"/>
    <col min="10" max="16384" width="9.140625" style="461" customWidth="1"/>
  </cols>
  <sheetData>
    <row r="1" spans="8:9" ht="18.75" thickBot="1">
      <c r="H1" s="252" t="s">
        <v>44</v>
      </c>
      <c r="I1" s="251"/>
    </row>
    <row r="2" ht="4.5" customHeight="1" thickBot="1"/>
    <row r="3" spans="1:9" ht="20.25" customHeight="1" thickBot="1" thickTop="1">
      <c r="A3" s="495" t="s">
        <v>163</v>
      </c>
      <c r="B3" s="494"/>
      <c r="C3" s="494"/>
      <c r="D3" s="494"/>
      <c r="E3" s="494"/>
      <c r="F3" s="494"/>
      <c r="G3" s="494"/>
      <c r="H3" s="494"/>
      <c r="I3" s="493"/>
    </row>
    <row r="4" spans="1:9" s="486" customFormat="1" ht="20.25" customHeight="1" thickBot="1" thickTop="1">
      <c r="A4" s="492" t="s">
        <v>152</v>
      </c>
      <c r="B4" s="491" t="s">
        <v>59</v>
      </c>
      <c r="C4" s="490"/>
      <c r="D4" s="490"/>
      <c r="E4" s="489"/>
      <c r="F4" s="488" t="s">
        <v>58</v>
      </c>
      <c r="G4" s="488"/>
      <c r="H4" s="488"/>
      <c r="I4" s="487"/>
    </row>
    <row r="5" spans="1:9" s="481" customFormat="1" ht="32.25" customHeight="1" thickBot="1">
      <c r="A5" s="485"/>
      <c r="B5" s="483" t="s">
        <v>6</v>
      </c>
      <c r="C5" s="484" t="s">
        <v>56</v>
      </c>
      <c r="D5" s="483" t="s">
        <v>5</v>
      </c>
      <c r="E5" s="482" t="s">
        <v>54</v>
      </c>
      <c r="F5" s="483" t="s">
        <v>57</v>
      </c>
      <c r="G5" s="484" t="s">
        <v>56</v>
      </c>
      <c r="H5" s="483" t="s">
        <v>55</v>
      </c>
      <c r="I5" s="482" t="s">
        <v>54</v>
      </c>
    </row>
    <row r="6" spans="1:9" s="475" customFormat="1" ht="18" customHeight="1" thickBot="1" thickTop="1">
      <c r="A6" s="480" t="s">
        <v>151</v>
      </c>
      <c r="B6" s="479">
        <f>SUM(B7:B32)</f>
        <v>7172.057999999999</v>
      </c>
      <c r="C6" s="478">
        <f>SUM(C7:C32)</f>
        <v>1</v>
      </c>
      <c r="D6" s="477">
        <f>SUM(D7:D32)</f>
        <v>7356.128999999997</v>
      </c>
      <c r="E6" s="476">
        <f>(B6/D6-1)</f>
        <v>-0.02502280751193975</v>
      </c>
      <c r="F6" s="477">
        <f>SUM(F7:F32)</f>
        <v>63662.96800000008</v>
      </c>
      <c r="G6" s="478">
        <f>SUM(G7:G32)</f>
        <v>0.9999999999999999</v>
      </c>
      <c r="H6" s="477">
        <f>SUM(H7:H32)</f>
        <v>61243.739000000074</v>
      </c>
      <c r="I6" s="476">
        <f>(F6/H6-1)</f>
        <v>0.03950165420174634</v>
      </c>
    </row>
    <row r="7" spans="1:9" s="462" customFormat="1" ht="18" customHeight="1" thickTop="1">
      <c r="A7" s="473" t="s">
        <v>124</v>
      </c>
      <c r="B7" s="469">
        <v>860.6410000000002</v>
      </c>
      <c r="C7" s="472">
        <f>B7/$B$6</f>
        <v>0.11999916899723904</v>
      </c>
      <c r="D7" s="469">
        <v>976.1549999999999</v>
      </c>
      <c r="E7" s="468">
        <f>(B7/D7-1)</f>
        <v>-0.11833571512720797</v>
      </c>
      <c r="F7" s="471">
        <v>7347.614000000001</v>
      </c>
      <c r="G7" s="470">
        <f>(F7/$F$6)</f>
        <v>0.11541425464172503</v>
      </c>
      <c r="H7" s="469">
        <v>6842.649000000002</v>
      </c>
      <c r="I7" s="468">
        <f>(F7/H7-1)</f>
        <v>0.07379671235511265</v>
      </c>
    </row>
    <row r="8" spans="1:9" s="462" customFormat="1" ht="18" customHeight="1">
      <c r="A8" s="473" t="s">
        <v>147</v>
      </c>
      <c r="B8" s="469">
        <v>804.6719999999999</v>
      </c>
      <c r="C8" s="472">
        <f>B8/$B$6</f>
        <v>0.11219541169354738</v>
      </c>
      <c r="D8" s="469">
        <v>1031.961</v>
      </c>
      <c r="E8" s="468">
        <f>(B8/D8-1)</f>
        <v>-0.22024960245590686</v>
      </c>
      <c r="F8" s="471">
        <v>8786.582</v>
      </c>
      <c r="G8" s="470">
        <f>(F8/$F$6)</f>
        <v>0.13801715936335215</v>
      </c>
      <c r="H8" s="469">
        <v>6043.224000000001</v>
      </c>
      <c r="I8" s="468">
        <f>(F8/H8-1)</f>
        <v>0.4539560340639366</v>
      </c>
    </row>
    <row r="9" spans="1:9" s="462" customFormat="1" ht="18" customHeight="1">
      <c r="A9" s="473" t="s">
        <v>149</v>
      </c>
      <c r="B9" s="469">
        <v>804.2389999999999</v>
      </c>
      <c r="C9" s="472">
        <f>B9/$B$6</f>
        <v>0.11213503850638129</v>
      </c>
      <c r="D9" s="469">
        <v>812.817</v>
      </c>
      <c r="E9" s="468">
        <f>(B9/D9-1)</f>
        <v>-0.010553421003743901</v>
      </c>
      <c r="F9" s="471">
        <v>7261.428999999996</v>
      </c>
      <c r="G9" s="470">
        <f>(F9/$F$6)</f>
        <v>0.11406048489602287</v>
      </c>
      <c r="H9" s="469">
        <v>7802.923000000002</v>
      </c>
      <c r="I9" s="468">
        <f>(F9/H9-1)</f>
        <v>-0.06939630187302948</v>
      </c>
    </row>
    <row r="10" spans="1:9" s="462" customFormat="1" ht="18" customHeight="1">
      <c r="A10" s="473" t="s">
        <v>150</v>
      </c>
      <c r="B10" s="469">
        <v>785.5419999999999</v>
      </c>
      <c r="C10" s="472">
        <f>B10/$B$6</f>
        <v>0.10952811591875024</v>
      </c>
      <c r="D10" s="469">
        <v>762.1790000000001</v>
      </c>
      <c r="E10" s="468">
        <f>(B10/D10-1)</f>
        <v>0.030652904370233047</v>
      </c>
      <c r="F10" s="471">
        <v>9136.646999999997</v>
      </c>
      <c r="G10" s="470">
        <f>(F10/$F$6)</f>
        <v>0.14351588194882756</v>
      </c>
      <c r="H10" s="469">
        <v>8498.819999999998</v>
      </c>
      <c r="I10" s="468">
        <f>(F10/H10-1)</f>
        <v>0.07504888913990415</v>
      </c>
    </row>
    <row r="11" spans="1:9" s="462" customFormat="1" ht="18" customHeight="1">
      <c r="A11" s="473" t="s">
        <v>148</v>
      </c>
      <c r="B11" s="469">
        <v>396.318</v>
      </c>
      <c r="C11" s="472">
        <f>B11/$B$6</f>
        <v>0.055258616146160566</v>
      </c>
      <c r="D11" s="469">
        <v>332.73</v>
      </c>
      <c r="E11" s="468">
        <f>(B11/D11-1)</f>
        <v>0.19110990893517266</v>
      </c>
      <c r="F11" s="471">
        <v>3289.5890000000004</v>
      </c>
      <c r="G11" s="470">
        <f>(F11/$F$6)</f>
        <v>0.05167193901484449</v>
      </c>
      <c r="H11" s="469">
        <v>3111.489</v>
      </c>
      <c r="I11" s="468">
        <f>(F11/H11-1)</f>
        <v>0.0572394760193593</v>
      </c>
    </row>
    <row r="12" spans="1:9" s="462" customFormat="1" ht="18" customHeight="1">
      <c r="A12" s="473" t="s">
        <v>141</v>
      </c>
      <c r="B12" s="469">
        <v>338.033</v>
      </c>
      <c r="C12" s="472">
        <f>B12/$B$6</f>
        <v>0.04713193897762679</v>
      </c>
      <c r="D12" s="469">
        <v>235.33499999999998</v>
      </c>
      <c r="E12" s="468">
        <f>(B12/D12-1)</f>
        <v>0.4363906771198507</v>
      </c>
      <c r="F12" s="471">
        <v>2408.9629999999997</v>
      </c>
      <c r="G12" s="470">
        <f>(F12/$F$6)</f>
        <v>0.03783931342943352</v>
      </c>
      <c r="H12" s="469">
        <v>1887.4360000000006</v>
      </c>
      <c r="I12" s="468">
        <f>(F12/H12-1)</f>
        <v>0.2763150644578143</v>
      </c>
    </row>
    <row r="13" spans="1:9" s="462" customFormat="1" ht="18" customHeight="1">
      <c r="A13" s="473" t="s">
        <v>137</v>
      </c>
      <c r="B13" s="469">
        <v>173.37699999999995</v>
      </c>
      <c r="C13" s="472">
        <f>B13/$B$6</f>
        <v>0.024173953975274595</v>
      </c>
      <c r="D13" s="469">
        <v>148.45</v>
      </c>
      <c r="E13" s="468">
        <f>(B13/D13-1)</f>
        <v>0.1679151229370155</v>
      </c>
      <c r="F13" s="471">
        <v>1530.8840000000002</v>
      </c>
      <c r="G13" s="470">
        <f>(F13/$F$6)</f>
        <v>0.024046695403833487</v>
      </c>
      <c r="H13" s="469">
        <v>1420.5249999999999</v>
      </c>
      <c r="I13" s="468">
        <f>(F13/H13-1)</f>
        <v>0.07768888263142171</v>
      </c>
    </row>
    <row r="14" spans="1:9" s="462" customFormat="1" ht="18" customHeight="1">
      <c r="A14" s="473" t="s">
        <v>144</v>
      </c>
      <c r="B14" s="469">
        <v>168.79399999999998</v>
      </c>
      <c r="C14" s="472">
        <f>B14/$B$6</f>
        <v>0.02353494631526962</v>
      </c>
      <c r="D14" s="469">
        <v>93.11399999999999</v>
      </c>
      <c r="E14" s="468">
        <f>(B14/D14-1)</f>
        <v>0.812767145649419</v>
      </c>
      <c r="F14" s="471">
        <v>1067.5759999999998</v>
      </c>
      <c r="G14" s="470">
        <f>(F14/$F$6)</f>
        <v>0.016769183617075446</v>
      </c>
      <c r="H14" s="469">
        <v>733.4680000000003</v>
      </c>
      <c r="I14" s="468">
        <f>(F14/H14-1)</f>
        <v>0.45551816848178706</v>
      </c>
    </row>
    <row r="15" spans="1:9" s="462" customFormat="1" ht="18" customHeight="1">
      <c r="A15" s="473" t="s">
        <v>145</v>
      </c>
      <c r="B15" s="469">
        <v>149.23299999999998</v>
      </c>
      <c r="C15" s="472">
        <f>B15/$B$6</f>
        <v>0.02080755621329331</v>
      </c>
      <c r="D15" s="469">
        <v>79.18100000000001</v>
      </c>
      <c r="E15" s="468">
        <f>(B15/D15-1)</f>
        <v>0.8847071898561518</v>
      </c>
      <c r="F15" s="471">
        <v>1044.3049999999998</v>
      </c>
      <c r="G15" s="470">
        <f>(F15/$F$6)</f>
        <v>0.016403649292631134</v>
      </c>
      <c r="H15" s="469">
        <v>661.8710000000001</v>
      </c>
      <c r="I15" s="468">
        <f>(F15/H15-1)</f>
        <v>0.577807457948754</v>
      </c>
    </row>
    <row r="16" spans="1:9" s="462" customFormat="1" ht="18" customHeight="1">
      <c r="A16" s="473" t="s">
        <v>142</v>
      </c>
      <c r="B16" s="469">
        <v>107.71799999999999</v>
      </c>
      <c r="C16" s="472">
        <f>B16/$B$6</f>
        <v>0.015019120035002506</v>
      </c>
      <c r="D16" s="469">
        <v>103.746</v>
      </c>
      <c r="E16" s="468">
        <f>(B16/D16-1)</f>
        <v>0.03828581342895143</v>
      </c>
      <c r="F16" s="471">
        <v>885.5109999999999</v>
      </c>
      <c r="G16" s="470">
        <f>(F16/$F$6)</f>
        <v>0.01390935779180133</v>
      </c>
      <c r="H16" s="469">
        <v>732.2870000000003</v>
      </c>
      <c r="I16" s="468">
        <f>(F16/H16-1)</f>
        <v>0.20924036614059727</v>
      </c>
    </row>
    <row r="17" spans="1:9" s="462" customFormat="1" ht="18" customHeight="1">
      <c r="A17" s="473" t="s">
        <v>119</v>
      </c>
      <c r="B17" s="469">
        <v>86.48599999999999</v>
      </c>
      <c r="C17" s="472">
        <f>B17/$B$6</f>
        <v>0.01205874241396263</v>
      </c>
      <c r="D17" s="469">
        <v>65.754</v>
      </c>
      <c r="E17" s="468">
        <f>(B17/D17-1)</f>
        <v>0.315296407823098</v>
      </c>
      <c r="F17" s="471">
        <v>699.069</v>
      </c>
      <c r="G17" s="470">
        <f>(F17/$F$6)</f>
        <v>0.010980779281292683</v>
      </c>
      <c r="H17" s="469">
        <v>1034.7440000000001</v>
      </c>
      <c r="I17" s="468">
        <f>(F17/H17-1)</f>
        <v>-0.3244039105324603</v>
      </c>
    </row>
    <row r="18" spans="1:9" s="462" customFormat="1" ht="18" customHeight="1">
      <c r="A18" s="473" t="s">
        <v>143</v>
      </c>
      <c r="B18" s="469">
        <v>78.43700000000001</v>
      </c>
      <c r="C18" s="472">
        <f>B18/$B$6</f>
        <v>0.010936470396642082</v>
      </c>
      <c r="D18" s="469">
        <v>93.598</v>
      </c>
      <c r="E18" s="468">
        <f>(B18/D18-1)</f>
        <v>-0.16197995683668442</v>
      </c>
      <c r="F18" s="471">
        <v>705.2610000000001</v>
      </c>
      <c r="G18" s="470">
        <f>(F18/$F$6)</f>
        <v>0.011078041476168676</v>
      </c>
      <c r="H18" s="469">
        <v>769.5740000000001</v>
      </c>
      <c r="I18" s="468">
        <f>(F18/H18-1)</f>
        <v>-0.08356961123946494</v>
      </c>
    </row>
    <row r="19" spans="1:9" s="462" customFormat="1" ht="18" customHeight="1">
      <c r="A19" s="473" t="s">
        <v>122</v>
      </c>
      <c r="B19" s="469">
        <v>71.036</v>
      </c>
      <c r="C19" s="472">
        <f>B19/$B$6</f>
        <v>0.00990454901508047</v>
      </c>
      <c r="D19" s="469">
        <v>0.309</v>
      </c>
      <c r="E19" s="474" t="s">
        <v>162</v>
      </c>
      <c r="F19" s="471">
        <v>574.144</v>
      </c>
      <c r="G19" s="470">
        <f>(F19/$F$6)</f>
        <v>0.009018492508863225</v>
      </c>
      <c r="H19" s="469">
        <v>506.79299999999995</v>
      </c>
      <c r="I19" s="468">
        <f>(F19/H19-1)</f>
        <v>0.13289646857790083</v>
      </c>
    </row>
    <row r="20" spans="1:9" s="462" customFormat="1" ht="18" customHeight="1">
      <c r="A20" s="473" t="s">
        <v>146</v>
      </c>
      <c r="B20" s="469">
        <v>70.732</v>
      </c>
      <c r="C20" s="472">
        <f>B20/$B$6</f>
        <v>0.009862162297070104</v>
      </c>
      <c r="D20" s="469">
        <v>65.063</v>
      </c>
      <c r="E20" s="468">
        <f>(B20/D20-1)</f>
        <v>0.08713093463258681</v>
      </c>
      <c r="F20" s="471">
        <v>585.9319999999999</v>
      </c>
      <c r="G20" s="470">
        <f>(F20/$F$6)</f>
        <v>0.009203655098204016</v>
      </c>
      <c r="H20" s="469">
        <v>469.66299999999984</v>
      </c>
      <c r="I20" s="468">
        <f>(F20/H20-1)</f>
        <v>0.24755835567204598</v>
      </c>
    </row>
    <row r="21" spans="1:9" s="462" customFormat="1" ht="18" customHeight="1">
      <c r="A21" s="473" t="s">
        <v>140</v>
      </c>
      <c r="B21" s="469">
        <v>67.58</v>
      </c>
      <c r="C21" s="472">
        <f>B21/$B$6</f>
        <v>0.009422678957699451</v>
      </c>
      <c r="D21" s="469">
        <v>57.93600000000001</v>
      </c>
      <c r="E21" s="468">
        <f>(B21/D21-1)</f>
        <v>0.16645954156310405</v>
      </c>
      <c r="F21" s="471">
        <v>401.7019999999999</v>
      </c>
      <c r="G21" s="470">
        <f>(F21/$F$6)</f>
        <v>0.006309822061704684</v>
      </c>
      <c r="H21" s="469">
        <v>789.1120000000003</v>
      </c>
      <c r="I21" s="468">
        <f>(F21/H21-1)</f>
        <v>-0.49094425125964414</v>
      </c>
    </row>
    <row r="22" spans="1:9" s="462" customFormat="1" ht="18" customHeight="1">
      <c r="A22" s="473" t="s">
        <v>127</v>
      </c>
      <c r="B22" s="469">
        <v>61.753</v>
      </c>
      <c r="C22" s="472">
        <f>B22/$B$6</f>
        <v>0.008610220385836257</v>
      </c>
      <c r="D22" s="469">
        <v>61.302</v>
      </c>
      <c r="E22" s="468">
        <f>(B22/D22-1)</f>
        <v>0.007357019346840188</v>
      </c>
      <c r="F22" s="471">
        <v>365.164</v>
      </c>
      <c r="G22" s="470">
        <f>(F22/$F$6)</f>
        <v>0.005735893431798523</v>
      </c>
      <c r="H22" s="469">
        <v>581.986</v>
      </c>
      <c r="I22" s="468">
        <f>(F22/H22-1)</f>
        <v>-0.3725553535652061</v>
      </c>
    </row>
    <row r="23" spans="1:9" s="462" customFormat="1" ht="18" customHeight="1">
      <c r="A23" s="473" t="s">
        <v>161</v>
      </c>
      <c r="B23" s="469">
        <v>60.549</v>
      </c>
      <c r="C23" s="472">
        <f>B23/$B$6</f>
        <v>0.008442346673716248</v>
      </c>
      <c r="D23" s="469">
        <v>44.531</v>
      </c>
      <c r="E23" s="468">
        <f>(B23/D23-1)</f>
        <v>0.35970447553389784</v>
      </c>
      <c r="F23" s="471">
        <v>379.7289999999999</v>
      </c>
      <c r="G23" s="470">
        <f>(F23/$F$6)</f>
        <v>0.005964676356276689</v>
      </c>
      <c r="H23" s="469">
        <v>191.51000000000005</v>
      </c>
      <c r="I23" s="468">
        <f>(F23/H23-1)</f>
        <v>0.9828155187718648</v>
      </c>
    </row>
    <row r="24" spans="1:9" s="462" customFormat="1" ht="18" customHeight="1">
      <c r="A24" s="473" t="s">
        <v>134</v>
      </c>
      <c r="B24" s="469">
        <v>47.319</v>
      </c>
      <c r="C24" s="472">
        <f>B24/$B$6</f>
        <v>0.006597687860304533</v>
      </c>
      <c r="D24" s="469">
        <v>65.944</v>
      </c>
      <c r="E24" s="468">
        <f>(B24/D24-1)</f>
        <v>-0.28243661288365884</v>
      </c>
      <c r="F24" s="471">
        <v>400.61299999999994</v>
      </c>
      <c r="G24" s="470">
        <f>(F24/$F$6)</f>
        <v>0.0062927163559198095</v>
      </c>
      <c r="H24" s="469">
        <v>485.436</v>
      </c>
      <c r="I24" s="468">
        <f>(F24/H24-1)</f>
        <v>-0.1747357015136909</v>
      </c>
    </row>
    <row r="25" spans="1:9" s="462" customFormat="1" ht="18" customHeight="1">
      <c r="A25" s="473" t="s">
        <v>132</v>
      </c>
      <c r="B25" s="469">
        <v>31.422000000000004</v>
      </c>
      <c r="C25" s="472">
        <f>B25/$B$6</f>
        <v>0.004381169254347917</v>
      </c>
      <c r="D25" s="469">
        <v>44.492</v>
      </c>
      <c r="E25" s="468">
        <f>(B25/D25-1)</f>
        <v>-0.29376067607659795</v>
      </c>
      <c r="F25" s="471">
        <v>241.18400000000003</v>
      </c>
      <c r="G25" s="470">
        <f>(F25/$F$6)</f>
        <v>0.003788450453645198</v>
      </c>
      <c r="H25" s="469">
        <v>359.9419999999999</v>
      </c>
      <c r="I25" s="468">
        <f>(F25/H25-1)</f>
        <v>-0.32993648976779566</v>
      </c>
    </row>
    <row r="26" spans="1:9" s="462" customFormat="1" ht="18" customHeight="1">
      <c r="A26" s="473" t="s">
        <v>128</v>
      </c>
      <c r="B26" s="469">
        <v>31.182000000000002</v>
      </c>
      <c r="C26" s="472">
        <f>B26/$B$6</f>
        <v>0.004347706055918678</v>
      </c>
      <c r="D26" s="469">
        <v>46.00599999999999</v>
      </c>
      <c r="E26" s="468">
        <f>(B26/D26-1)</f>
        <v>-0.3222188410207363</v>
      </c>
      <c r="F26" s="471">
        <v>299.68600000000004</v>
      </c>
      <c r="G26" s="470">
        <f>(F26/$F$6)</f>
        <v>0.004707383419510062</v>
      </c>
      <c r="H26" s="469">
        <v>388.77699999999993</v>
      </c>
      <c r="I26" s="468">
        <f>(F26/H26-1)</f>
        <v>-0.22915707462118362</v>
      </c>
    </row>
    <row r="27" spans="1:9" s="462" customFormat="1" ht="18" customHeight="1">
      <c r="A27" s="473" t="s">
        <v>139</v>
      </c>
      <c r="B27" s="469">
        <v>24.735999999999997</v>
      </c>
      <c r="C27" s="472">
        <f>B27/$B$6</f>
        <v>0.0034489403181067416</v>
      </c>
      <c r="D27" s="469">
        <v>17.837000000000003</v>
      </c>
      <c r="E27" s="468">
        <f>(B27/D27-1)</f>
        <v>0.3867802881650497</v>
      </c>
      <c r="F27" s="471">
        <v>157.32800000000003</v>
      </c>
      <c r="G27" s="470">
        <f>(F27/$F$6)</f>
        <v>0.002471263985053286</v>
      </c>
      <c r="H27" s="469">
        <v>139.70000000000002</v>
      </c>
      <c r="I27" s="468">
        <f>(F27/H27-1)</f>
        <v>0.12618468146027206</v>
      </c>
    </row>
    <row r="28" spans="1:9" s="462" customFormat="1" ht="18" customHeight="1">
      <c r="A28" s="473" t="s">
        <v>138</v>
      </c>
      <c r="B28" s="469">
        <v>20.506999999999998</v>
      </c>
      <c r="C28" s="472">
        <f>B28/$B$6</f>
        <v>0.0028592908757848865</v>
      </c>
      <c r="D28" s="469">
        <v>18.89</v>
      </c>
      <c r="E28" s="468">
        <f>(B28/D28-1)</f>
        <v>0.08560084700899928</v>
      </c>
      <c r="F28" s="471">
        <v>166.81099999999995</v>
      </c>
      <c r="G28" s="470">
        <f>(F28/$F$6)</f>
        <v>0.0026202202825353627</v>
      </c>
      <c r="H28" s="469">
        <v>156.08</v>
      </c>
      <c r="I28" s="468">
        <f>(F28/H28-1)</f>
        <v>0.06875320348539171</v>
      </c>
    </row>
    <row r="29" spans="1:9" s="462" customFormat="1" ht="18" customHeight="1">
      <c r="A29" s="473" t="s">
        <v>133</v>
      </c>
      <c r="B29" s="469">
        <v>20.386</v>
      </c>
      <c r="C29" s="472">
        <f>B29/$B$6</f>
        <v>0.0028424198465768127</v>
      </c>
      <c r="D29" s="469">
        <v>31.915</v>
      </c>
      <c r="E29" s="468">
        <f>(B29/D29-1)</f>
        <v>-0.3612407958640138</v>
      </c>
      <c r="F29" s="471">
        <v>230.28399999999996</v>
      </c>
      <c r="G29" s="470">
        <f>(F29/$F$6)</f>
        <v>0.003617236318608326</v>
      </c>
      <c r="H29" s="469">
        <v>226.556</v>
      </c>
      <c r="I29" s="468">
        <f>(F29/H29-1)</f>
        <v>0.01645509278059265</v>
      </c>
    </row>
    <row r="30" spans="1:9" s="462" customFormat="1" ht="18" customHeight="1">
      <c r="A30" s="473" t="s">
        <v>116</v>
      </c>
      <c r="B30" s="469">
        <v>15.663999999999998</v>
      </c>
      <c r="C30" s="472">
        <f>B30/$B$6</f>
        <v>0.0021840314174815653</v>
      </c>
      <c r="D30" s="469">
        <v>12.261999999999999</v>
      </c>
      <c r="E30" s="468">
        <f>(B30/D30-1)</f>
        <v>0.27744250530092973</v>
      </c>
      <c r="F30" s="471">
        <v>91.07899999999998</v>
      </c>
      <c r="G30" s="470">
        <f>(F30/$F$6)</f>
        <v>0.0014306433215617574</v>
      </c>
      <c r="H30" s="469">
        <v>104.97399999999999</v>
      </c>
      <c r="I30" s="468">
        <f>(F30/H30-1)</f>
        <v>-0.13236610970335527</v>
      </c>
    </row>
    <row r="31" spans="1:9" s="462" customFormat="1" ht="18" customHeight="1">
      <c r="A31" s="473" t="s">
        <v>125</v>
      </c>
      <c r="B31" s="469">
        <v>13.491999999999997</v>
      </c>
      <c r="C31" s="472">
        <f>B31/$B$6</f>
        <v>0.0018811894716969661</v>
      </c>
      <c r="D31" s="469">
        <v>30.112000000000002</v>
      </c>
      <c r="E31" s="468">
        <f>(B31/D31-1)</f>
        <v>-0.5519394261424018</v>
      </c>
      <c r="F31" s="471">
        <v>121.48199999999999</v>
      </c>
      <c r="G31" s="470">
        <f>(F31/$F$6)</f>
        <v>0.0019082050965641413</v>
      </c>
      <c r="H31" s="469">
        <v>186.87499999999994</v>
      </c>
      <c r="I31" s="468">
        <f>(F31/H31-1)</f>
        <v>-0.34992909698996644</v>
      </c>
    </row>
    <row r="32" spans="1:9" s="462" customFormat="1" ht="18" customHeight="1" thickBot="1">
      <c r="A32" s="467" t="s">
        <v>111</v>
      </c>
      <c r="B32" s="464">
        <v>1882.2099999999996</v>
      </c>
      <c r="C32" s="466">
        <f>B32/$B$6</f>
        <v>0.26243652798122935</v>
      </c>
      <c r="D32" s="464">
        <v>2124.509999999998</v>
      </c>
      <c r="E32" s="463">
        <f>(B32/D32-1)</f>
        <v>-0.11404982796032903</v>
      </c>
      <c r="F32" s="464">
        <v>15484.40000000009</v>
      </c>
      <c r="G32" s="465">
        <f>(F32/$F$6)</f>
        <v>0.2432246011527466</v>
      </c>
      <c r="H32" s="464">
        <v>17117.325000000063</v>
      </c>
      <c r="I32" s="463">
        <f>(F32/H32-1)</f>
        <v>-0.09539603880863201</v>
      </c>
    </row>
    <row r="33" ht="15" customHeight="1" thickTop="1">
      <c r="A33" s="360" t="s">
        <v>160</v>
      </c>
    </row>
    <row r="34" ht="13.5" customHeight="1">
      <c r="A34" s="360" t="s">
        <v>159</v>
      </c>
    </row>
    <row r="35" ht="13.5">
      <c r="A35" s="461" t="s">
        <v>158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33:I65536 E33:E65536 E3:E5 I3:I5">
    <cfRule type="cellIs" priority="3" dxfId="10" operator="lessThan" stopIfTrue="1">
      <formula>0</formula>
    </cfRule>
  </conditionalFormatting>
  <conditionalFormatting sqref="E6:E32 I6:I32">
    <cfRule type="cellIs" priority="1" dxfId="10" operator="lessThan" stopIfTrue="1">
      <formula>0</formula>
    </cfRule>
    <cfRule type="cellIs" priority="2" dxfId="11" operator="greaterThanOrEqual" stopIfTrue="1">
      <formula>0</formula>
    </cfRule>
  </conditionalFormatting>
  <hyperlinks>
    <hyperlink ref="H1:I1" location="INDICE!A1" display="Volver al Indice"/>
  </hyperlinks>
  <printOptions/>
  <pageMargins left="0.48" right="0.24" top="0.33" bottom="0.18" header="0.25" footer="0.18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="88" zoomScaleNormal="88" zoomScalePageLayoutView="0" workbookViewId="0" topLeftCell="A1">
      <selection activeCell="H57" sqref="H57"/>
    </sheetView>
  </sheetViews>
  <sheetFormatPr defaultColWidth="9.140625" defaultRowHeight="12.75"/>
  <cols>
    <col min="1" max="1" width="19.57421875" style="496" customWidth="1"/>
    <col min="2" max="2" width="10.57421875" style="496" customWidth="1"/>
    <col min="3" max="3" width="10.140625" style="496" customWidth="1"/>
    <col min="4" max="4" width="12.140625" style="496" customWidth="1"/>
    <col min="5" max="5" width="10.7109375" style="496" customWidth="1"/>
    <col min="6" max="6" width="11.7109375" style="496" customWidth="1"/>
    <col min="7" max="7" width="10.7109375" style="496" bestFit="1" customWidth="1"/>
    <col min="8" max="8" width="11.7109375" style="496" customWidth="1"/>
    <col min="9" max="9" width="10.28125" style="496" customWidth="1"/>
    <col min="10" max="11" width="9.140625" style="496" customWidth="1"/>
    <col min="12" max="12" width="11.8515625" style="496" customWidth="1"/>
    <col min="13" max="14" width="9.140625" style="496" customWidth="1"/>
    <col min="15" max="15" width="11.7109375" style="496" customWidth="1"/>
    <col min="16" max="16384" width="9.140625" style="496" customWidth="1"/>
  </cols>
  <sheetData>
    <row r="1" spans="8:9" ht="18.75" thickBot="1">
      <c r="H1" s="551" t="s">
        <v>44</v>
      </c>
      <c r="I1" s="550"/>
    </row>
    <row r="2" ht="4.5" customHeight="1" thickBot="1"/>
    <row r="3" spans="1:9" ht="22.5" customHeight="1" thickBot="1">
      <c r="A3" s="549" t="s">
        <v>212</v>
      </c>
      <c r="B3" s="548"/>
      <c r="C3" s="548"/>
      <c r="D3" s="548"/>
      <c r="E3" s="548"/>
      <c r="F3" s="548"/>
      <c r="G3" s="548"/>
      <c r="H3" s="548"/>
      <c r="I3" s="547"/>
    </row>
    <row r="4" spans="1:9" s="542" customFormat="1" ht="17.25" thickBot="1">
      <c r="A4" s="546" t="s">
        <v>211</v>
      </c>
      <c r="B4" s="545" t="s">
        <v>59</v>
      </c>
      <c r="C4" s="544"/>
      <c r="D4" s="544"/>
      <c r="E4" s="543"/>
      <c r="F4" s="544" t="s">
        <v>58</v>
      </c>
      <c r="G4" s="544"/>
      <c r="H4" s="544"/>
      <c r="I4" s="543"/>
    </row>
    <row r="5" spans="1:9" s="537" customFormat="1" ht="34.5" customHeight="1" thickBot="1">
      <c r="A5" s="541"/>
      <c r="B5" s="539" t="s">
        <v>6</v>
      </c>
      <c r="C5" s="540" t="s">
        <v>56</v>
      </c>
      <c r="D5" s="539" t="s">
        <v>5</v>
      </c>
      <c r="E5" s="538" t="s">
        <v>54</v>
      </c>
      <c r="F5" s="539" t="s">
        <v>57</v>
      </c>
      <c r="G5" s="540" t="s">
        <v>56</v>
      </c>
      <c r="H5" s="539" t="s">
        <v>55</v>
      </c>
      <c r="I5" s="538" t="s">
        <v>54</v>
      </c>
    </row>
    <row r="6" spans="1:9" s="530" customFormat="1" ht="16.5" customHeight="1" thickBot="1">
      <c r="A6" s="536" t="s">
        <v>40</v>
      </c>
      <c r="B6" s="535">
        <f>B7+B20+B33+B41+B50+B57</f>
        <v>584834</v>
      </c>
      <c r="C6" s="533">
        <f>(B6/$B$6)</f>
        <v>1</v>
      </c>
      <c r="D6" s="532">
        <f>D7+D20+D33+D41+D50+D57</f>
        <v>520730</v>
      </c>
      <c r="E6" s="531">
        <f>(B6/D6-1)</f>
        <v>0.12310410385420467</v>
      </c>
      <c r="F6" s="534">
        <f>F7+F20+F33+F41+F50+F57</f>
        <v>4002530</v>
      </c>
      <c r="G6" s="533">
        <f>(F6/$F$6)</f>
        <v>1</v>
      </c>
      <c r="H6" s="532">
        <f>H7+H20+H33+H41+H50+H57</f>
        <v>3642613</v>
      </c>
      <c r="I6" s="531">
        <f>(F6/H6-1)</f>
        <v>0.09880736712903615</v>
      </c>
    </row>
    <row r="7" spans="1:15" s="523" customFormat="1" ht="16.5" customHeight="1" thickTop="1">
      <c r="A7" s="529" t="s">
        <v>210</v>
      </c>
      <c r="B7" s="528">
        <f>SUM(B8:B19)</f>
        <v>235044</v>
      </c>
      <c r="C7" s="527">
        <f>(B7/$B$6)</f>
        <v>0.4018986584227319</v>
      </c>
      <c r="D7" s="526">
        <f>SUM(D8:D19)</f>
        <v>208486</v>
      </c>
      <c r="E7" s="525">
        <f>(B7/D7-1)</f>
        <v>0.1273850522337232</v>
      </c>
      <c r="F7" s="528">
        <f>SUM(F8:F19)</f>
        <v>1587338</v>
      </c>
      <c r="G7" s="527">
        <f>(F7/$F$6)</f>
        <v>0.3965836608345222</v>
      </c>
      <c r="H7" s="526">
        <f>SUM(H8:H19)</f>
        <v>1405316</v>
      </c>
      <c r="I7" s="525">
        <f>(F7/H7-1)</f>
        <v>0.1295238935584595</v>
      </c>
      <c r="L7" s="524"/>
      <c r="M7" s="524"/>
      <c r="N7" s="524"/>
      <c r="O7" s="524"/>
    </row>
    <row r="8" spans="1:10" ht="16.5" customHeight="1">
      <c r="A8" s="508" t="s">
        <v>209</v>
      </c>
      <c r="B8" s="507">
        <v>38970</v>
      </c>
      <c r="C8" s="505">
        <f>(B8/$B$6)</f>
        <v>0.06663429280787368</v>
      </c>
      <c r="D8" s="504">
        <v>40505</v>
      </c>
      <c r="E8" s="503">
        <f>IF(ISERROR(B8/D8-1),"         /0",IF(B8/D8&gt;5,"  *  ",(B8/D8-1)))</f>
        <v>-0.03789655598074315</v>
      </c>
      <c r="F8" s="506">
        <v>274401</v>
      </c>
      <c r="G8" s="505">
        <f>(F8/$F$6)</f>
        <v>0.06855688776848644</v>
      </c>
      <c r="H8" s="504">
        <v>287993</v>
      </c>
      <c r="I8" s="503">
        <f>IF(ISERROR(F8/H8-1),"         /0",IF(F8/H8&gt;5,"  *  ",(F8/H8-1)))</f>
        <v>-0.047195591559517025</v>
      </c>
      <c r="J8" s="497"/>
    </row>
    <row r="9" spans="1:10" ht="16.5" customHeight="1">
      <c r="A9" s="508" t="s">
        <v>208</v>
      </c>
      <c r="B9" s="507">
        <v>23409</v>
      </c>
      <c r="C9" s="505">
        <f>(B9/$B$6)</f>
        <v>0.04002674263124237</v>
      </c>
      <c r="D9" s="504">
        <v>17659</v>
      </c>
      <c r="E9" s="503">
        <f>IF(ISERROR(B9/D9-1),"         /0",IF(B9/D9&gt;5,"  *  ",(B9/D9-1)))</f>
        <v>0.32561300186873554</v>
      </c>
      <c r="F9" s="506">
        <v>141507</v>
      </c>
      <c r="G9" s="505">
        <f>(F9/$F$6)</f>
        <v>0.03535438834936903</v>
      </c>
      <c r="H9" s="504">
        <v>129177</v>
      </c>
      <c r="I9" s="503">
        <f>IF(ISERROR(F9/H9-1),"         /0",IF(F9/H9&gt;5,"  *  ",(F9/H9-1)))</f>
        <v>0.09545042848185048</v>
      </c>
      <c r="J9" s="497"/>
    </row>
    <row r="10" spans="1:10" ht="16.5" customHeight="1">
      <c r="A10" s="508" t="s">
        <v>207</v>
      </c>
      <c r="B10" s="507">
        <v>21416</v>
      </c>
      <c r="C10" s="505">
        <f>(B10/$B$6)</f>
        <v>0.03661893802343913</v>
      </c>
      <c r="D10" s="504">
        <v>14822</v>
      </c>
      <c r="E10" s="503">
        <f>IF(ISERROR(B10/D10-1),"         /0",IF(B10/D10&gt;5,"  *  ",(B10/D10-1)))</f>
        <v>0.44487923357171777</v>
      </c>
      <c r="F10" s="506">
        <v>163996</v>
      </c>
      <c r="G10" s="505">
        <f>(F10/$F$6)</f>
        <v>0.04097308452403855</v>
      </c>
      <c r="H10" s="504">
        <v>97635</v>
      </c>
      <c r="I10" s="503">
        <f>IF(ISERROR(F10/H10-1),"         /0",IF(F10/H10&gt;5,"  *  ",(F10/H10-1)))</f>
        <v>0.6796845393557638</v>
      </c>
      <c r="J10" s="522"/>
    </row>
    <row r="11" spans="1:17" ht="16.5" customHeight="1">
      <c r="A11" s="508" t="s">
        <v>206</v>
      </c>
      <c r="B11" s="507">
        <v>20997</v>
      </c>
      <c r="C11" s="505">
        <f>(B11/$B$6)</f>
        <v>0.035902495408953655</v>
      </c>
      <c r="D11" s="504">
        <v>22236</v>
      </c>
      <c r="E11" s="503">
        <f>IF(ISERROR(B11/D11-1),"         /0",IF(B11/D11&gt;5,"  *  ",(B11/D11-1)))</f>
        <v>-0.055720453318942265</v>
      </c>
      <c r="F11" s="506">
        <v>152214</v>
      </c>
      <c r="G11" s="505">
        <f>(F11/$F$6)</f>
        <v>0.038029446375167704</v>
      </c>
      <c r="H11" s="504">
        <v>151176</v>
      </c>
      <c r="I11" s="503">
        <f>IF(ISERROR(F11/H11-1),"         /0",IF(F11/H11&gt;5,"  *  ",(F11/H11-1)))</f>
        <v>0.006866169233211705</v>
      </c>
      <c r="J11" s="497"/>
      <c r="K11" s="521"/>
      <c r="L11" s="521"/>
      <c r="M11" s="521"/>
      <c r="N11" s="521"/>
      <c r="O11" s="521"/>
      <c r="P11" s="521"/>
      <c r="Q11" s="521"/>
    </row>
    <row r="12" spans="1:17" ht="16.5" customHeight="1">
      <c r="A12" s="508" t="s">
        <v>205</v>
      </c>
      <c r="B12" s="507">
        <v>17524</v>
      </c>
      <c r="C12" s="505">
        <f>(B12/$B$6)</f>
        <v>0.029964058177192162</v>
      </c>
      <c r="D12" s="504">
        <v>17358</v>
      </c>
      <c r="E12" s="503">
        <f>IF(ISERROR(B12/D12-1),"         /0",IF(B12/D12&gt;5,"  *  ",(B12/D12-1)))</f>
        <v>0.00956331374582331</v>
      </c>
      <c r="F12" s="506">
        <v>107142</v>
      </c>
      <c r="G12" s="505">
        <f>(F12/$F$6)</f>
        <v>0.026768568880183283</v>
      </c>
      <c r="H12" s="504">
        <v>110170</v>
      </c>
      <c r="I12" s="503">
        <f>IF(ISERROR(F12/H12-1),"         /0",IF(F12/H12&gt;5,"  *  ",(F12/H12-1)))</f>
        <v>-0.02748479622401745</v>
      </c>
      <c r="J12" s="497"/>
      <c r="K12" s="521"/>
      <c r="L12" s="521"/>
      <c r="M12" s="521"/>
      <c r="N12" s="521"/>
      <c r="O12" s="521"/>
      <c r="P12" s="521"/>
      <c r="Q12" s="521"/>
    </row>
    <row r="13" spans="1:17" ht="16.5" customHeight="1">
      <c r="A13" s="508" t="s">
        <v>204</v>
      </c>
      <c r="B13" s="507">
        <v>13161</v>
      </c>
      <c r="C13" s="505">
        <f>(B13/$B$6)</f>
        <v>0.02250382159723956</v>
      </c>
      <c r="D13" s="504">
        <v>13154</v>
      </c>
      <c r="E13" s="503">
        <f>IF(ISERROR(B13/D13-1),"         /0",IF(B13/D13&gt;5,"  *  ",(B13/D13-1)))</f>
        <v>0.0005321575186254535</v>
      </c>
      <c r="F13" s="506">
        <v>93125</v>
      </c>
      <c r="G13" s="505">
        <f>(F13/$F$6)</f>
        <v>0.02326653391729731</v>
      </c>
      <c r="H13" s="504">
        <v>90598</v>
      </c>
      <c r="I13" s="503">
        <f>IF(ISERROR(F13/H13-1),"         /0",IF(F13/H13&gt;5,"  *  ",(F13/H13-1)))</f>
        <v>0.027892447956908484</v>
      </c>
      <c r="J13" s="497"/>
      <c r="K13" s="521"/>
      <c r="L13" s="521"/>
      <c r="M13" s="521"/>
      <c r="N13" s="521"/>
      <c r="O13" s="521"/>
      <c r="P13" s="521"/>
      <c r="Q13" s="521"/>
    </row>
    <row r="14" spans="1:10" ht="16.5" customHeight="1">
      <c r="A14" s="508" t="s">
        <v>203</v>
      </c>
      <c r="B14" s="507">
        <v>8337</v>
      </c>
      <c r="C14" s="505">
        <f>(B14/$B$6)</f>
        <v>0.014255327152662122</v>
      </c>
      <c r="D14" s="504">
        <v>8709</v>
      </c>
      <c r="E14" s="503">
        <f>IF(ISERROR(B14/D14-1),"         /0",IF(B14/D14&gt;5,"  *  ",(B14/D14-1)))</f>
        <v>-0.04271443334481573</v>
      </c>
      <c r="F14" s="506">
        <v>59658</v>
      </c>
      <c r="G14" s="505">
        <f>(F14/$F$6)</f>
        <v>0.014905072541617426</v>
      </c>
      <c r="H14" s="504">
        <v>50043</v>
      </c>
      <c r="I14" s="503">
        <f>IF(ISERROR(F14/H14-1),"         /0",IF(F14/H14&gt;5,"  *  ",(F14/H14-1)))</f>
        <v>0.19213476410287145</v>
      </c>
      <c r="J14" s="497"/>
    </row>
    <row r="15" spans="1:10" ht="16.5" customHeight="1">
      <c r="A15" s="508" t="s">
        <v>202</v>
      </c>
      <c r="B15" s="507">
        <v>7062</v>
      </c>
      <c r="C15" s="505">
        <f>(B15/$B$6)</f>
        <v>0.01207522134486025</v>
      </c>
      <c r="D15" s="504">
        <v>7445</v>
      </c>
      <c r="E15" s="503">
        <f>IF(ISERROR(B15/D15-1),"         /0",IF(B15/D15&gt;5,"  *  ",(B15/D15-1)))</f>
        <v>-0.05144392209536597</v>
      </c>
      <c r="F15" s="506">
        <v>50925</v>
      </c>
      <c r="G15" s="505">
        <f>(F15/$F$6)</f>
        <v>0.01272320257437171</v>
      </c>
      <c r="H15" s="504">
        <v>51722</v>
      </c>
      <c r="I15" s="503">
        <f>IF(ISERROR(F15/H15-1),"         /0",IF(F15/H15&gt;5,"  *  ",(F15/H15-1)))</f>
        <v>-0.015409303584548173</v>
      </c>
      <c r="J15" s="497"/>
    </row>
    <row r="16" spans="1:10" ht="16.5" customHeight="1">
      <c r="A16" s="508" t="s">
        <v>201</v>
      </c>
      <c r="B16" s="507">
        <v>6953</v>
      </c>
      <c r="C16" s="505">
        <f>(B16/$B$6)</f>
        <v>0.011888843671879541</v>
      </c>
      <c r="D16" s="504">
        <v>5255</v>
      </c>
      <c r="E16" s="503">
        <f>IF(ISERROR(B16/D16-1),"         /0",IF(B16/D16&gt;5,"  *  ",(B16/D16-1)))</f>
        <v>0.3231208372978116</v>
      </c>
      <c r="F16" s="506">
        <v>44220</v>
      </c>
      <c r="G16" s="505">
        <f>(F16/$F$6)</f>
        <v>0.011048012132326304</v>
      </c>
      <c r="H16" s="504">
        <v>38053</v>
      </c>
      <c r="I16" s="503">
        <f>IF(ISERROR(F16/H16-1),"         /0",IF(F16/H16&gt;5,"  *  ",(F16/H16-1)))</f>
        <v>0.1620634378367014</v>
      </c>
      <c r="J16" s="497"/>
    </row>
    <row r="17" spans="1:10" ht="16.5" customHeight="1">
      <c r="A17" s="508" t="s">
        <v>200</v>
      </c>
      <c r="B17" s="507">
        <v>6704</v>
      </c>
      <c r="C17" s="505">
        <f>(B17/$B$6)</f>
        <v>0.011463081831767646</v>
      </c>
      <c r="D17" s="504">
        <v>6396</v>
      </c>
      <c r="E17" s="503">
        <f>IF(ISERROR(B17/D17-1),"         /0",IF(B17/D17&gt;5,"  *  ",(B17/D17-1)))</f>
        <v>0.04815509693558484</v>
      </c>
      <c r="F17" s="506">
        <v>45066</v>
      </c>
      <c r="G17" s="505">
        <f>(F17/$F$6)</f>
        <v>0.011259378443134717</v>
      </c>
      <c r="H17" s="504">
        <v>39527</v>
      </c>
      <c r="I17" s="503">
        <f>IF(ISERROR(F17/H17-1),"         /0",IF(F17/H17&gt;5,"  *  ",(F17/H17-1)))</f>
        <v>0.14013206162876002</v>
      </c>
      <c r="J17" s="497"/>
    </row>
    <row r="18" spans="1:10" ht="16.5" customHeight="1">
      <c r="A18" s="508" t="s">
        <v>199</v>
      </c>
      <c r="B18" s="507">
        <v>6643</v>
      </c>
      <c r="C18" s="505">
        <f>(B18/$B$6)</f>
        <v>0.011358778730374773</v>
      </c>
      <c r="D18" s="504">
        <v>7838</v>
      </c>
      <c r="E18" s="503">
        <f>IF(ISERROR(B18/D18-1),"         /0",IF(B18/D18&gt;5,"  *  ",(B18/D18-1)))</f>
        <v>-0.15246236284766523</v>
      </c>
      <c r="F18" s="506">
        <v>49427</v>
      </c>
      <c r="G18" s="505">
        <f>(F18/$F$6)</f>
        <v>0.012348939295895346</v>
      </c>
      <c r="H18" s="504">
        <v>55033</v>
      </c>
      <c r="I18" s="503">
        <f>IF(ISERROR(F18/H18-1),"         /0",IF(F18/H18&gt;5,"  *  ",(F18/H18-1)))</f>
        <v>-0.10186615303545143</v>
      </c>
      <c r="J18" s="497"/>
    </row>
    <row r="19" spans="1:10" ht="16.5" customHeight="1" thickBot="1">
      <c r="A19" s="508" t="s">
        <v>111</v>
      </c>
      <c r="B19" s="507">
        <v>63868</v>
      </c>
      <c r="C19" s="505">
        <f>(B19/$B$6)</f>
        <v>0.10920705704524702</v>
      </c>
      <c r="D19" s="504">
        <v>47109</v>
      </c>
      <c r="E19" s="503">
        <f>IF(ISERROR(B19/D19-1),"         /0",IF(B19/D19&gt;5,"  *  ",(B19/D19-1)))</f>
        <v>0.35574943216795085</v>
      </c>
      <c r="F19" s="506">
        <v>405657</v>
      </c>
      <c r="G19" s="505">
        <f>(F19/$F$6)</f>
        <v>0.10135014603263436</v>
      </c>
      <c r="H19" s="504">
        <v>304189</v>
      </c>
      <c r="I19" s="503">
        <f>IF(ISERROR(F19/H19-1),"         /0",IF(F19/H19&gt;5,"  *  ",(F19/H19-1)))</f>
        <v>0.3335689324729034</v>
      </c>
      <c r="J19" s="497"/>
    </row>
    <row r="20" spans="1:10" ht="16.5" customHeight="1">
      <c r="A20" s="514" t="s">
        <v>198</v>
      </c>
      <c r="B20" s="513">
        <f>SUM(B21:B32)</f>
        <v>152404</v>
      </c>
      <c r="C20" s="520">
        <f>(B20/$B$6)</f>
        <v>0.260593604339009</v>
      </c>
      <c r="D20" s="519">
        <f>SUM(D21:D32)</f>
        <v>128438</v>
      </c>
      <c r="E20" s="509">
        <f>(B20/D20-1)</f>
        <v>0.18659586726669675</v>
      </c>
      <c r="F20" s="513">
        <f>SUM(F21:F32)</f>
        <v>1028221</v>
      </c>
      <c r="G20" s="511">
        <f>(F20/$F$6)</f>
        <v>0.25689276532593136</v>
      </c>
      <c r="H20" s="512">
        <f>SUM(H21:H32)</f>
        <v>917744</v>
      </c>
      <c r="I20" s="509">
        <f>(F20/H20-1)</f>
        <v>0.12037888561516064</v>
      </c>
      <c r="J20" s="497"/>
    </row>
    <row r="21" spans="1:10" ht="16.5" customHeight="1">
      <c r="A21" s="518" t="s">
        <v>197</v>
      </c>
      <c r="B21" s="517">
        <v>27831</v>
      </c>
      <c r="C21" s="505">
        <f>(B21/$B$6)</f>
        <v>0.04758786253877169</v>
      </c>
      <c r="D21" s="515">
        <v>12670</v>
      </c>
      <c r="E21" s="503">
        <f>IF(ISERROR(B21/D21-1),"         /0",IF(B21/D21&gt;5,"  *  ",(B21/D21-1)))</f>
        <v>1.1966061562746644</v>
      </c>
      <c r="F21" s="516">
        <v>132208</v>
      </c>
      <c r="G21" s="505">
        <f>(F21/$F$6)</f>
        <v>0.03303110782430113</v>
      </c>
      <c r="H21" s="515">
        <v>91488</v>
      </c>
      <c r="I21" s="503">
        <f>IF(ISERROR(F21/H21-1),"         /0",IF(F21/H21&gt;5,"  *  ",(F21/H21-1)))</f>
        <v>0.4450856942987058</v>
      </c>
      <c r="J21" s="497"/>
    </row>
    <row r="22" spans="1:10" ht="16.5" customHeight="1">
      <c r="A22" s="518" t="s">
        <v>196</v>
      </c>
      <c r="B22" s="517">
        <v>23812</v>
      </c>
      <c r="C22" s="505">
        <f>(B22/$B$6)</f>
        <v>0.04071582705519857</v>
      </c>
      <c r="D22" s="515">
        <v>23286</v>
      </c>
      <c r="E22" s="503">
        <f>IF(ISERROR(B22/D22-1),"         /0",IF(B22/D22&gt;5,"  *  ",(B22/D22-1)))</f>
        <v>0.02258867989349822</v>
      </c>
      <c r="F22" s="516">
        <v>169454</v>
      </c>
      <c r="G22" s="505">
        <f>(F22/$F$6)</f>
        <v>0.04233672202332025</v>
      </c>
      <c r="H22" s="515">
        <v>157546</v>
      </c>
      <c r="I22" s="503">
        <f>IF(ISERROR(F22/H22-1),"         /0",IF(F22/H22&gt;5,"  *  ",(F22/H22-1)))</f>
        <v>0.07558427379939836</v>
      </c>
      <c r="J22" s="497"/>
    </row>
    <row r="23" spans="1:10" ht="16.5" customHeight="1">
      <c r="A23" s="518" t="s">
        <v>195</v>
      </c>
      <c r="B23" s="517">
        <v>13588</v>
      </c>
      <c r="C23" s="505">
        <f>(B23/$B$6)</f>
        <v>0.023233943306989677</v>
      </c>
      <c r="D23" s="515">
        <v>20510</v>
      </c>
      <c r="E23" s="503">
        <f>IF(ISERROR(B23/D23-1),"         /0",IF(B23/D23&gt;5,"  *  ",(B23/D23-1)))</f>
        <v>-0.3374939054119942</v>
      </c>
      <c r="F23" s="516">
        <v>109278</v>
      </c>
      <c r="G23" s="505">
        <f>(F23/$F$6)</f>
        <v>0.027302231338678287</v>
      </c>
      <c r="H23" s="515">
        <v>157025</v>
      </c>
      <c r="I23" s="503">
        <f>IF(ISERROR(F23/H23-1),"         /0",IF(F23/H23&gt;5,"  *  ",(F23/H23-1)))</f>
        <v>-0.3040725999044738</v>
      </c>
      <c r="J23" s="497"/>
    </row>
    <row r="24" spans="1:10" ht="16.5" customHeight="1">
      <c r="A24" s="518" t="s">
        <v>194</v>
      </c>
      <c r="B24" s="517">
        <v>11362</v>
      </c>
      <c r="C24" s="505">
        <f>(B24/$B$6)</f>
        <v>0.01942773504960382</v>
      </c>
      <c r="D24" s="515">
        <v>7689</v>
      </c>
      <c r="E24" s="503">
        <f>IF(ISERROR(B24/D24-1),"         /0",IF(B24/D24&gt;5,"  *  ",(B24/D24-1)))</f>
        <v>0.47769540902588115</v>
      </c>
      <c r="F24" s="516">
        <v>82533</v>
      </c>
      <c r="G24" s="505">
        <f>(F24/$F$6)</f>
        <v>0.020620207718617976</v>
      </c>
      <c r="H24" s="515">
        <v>59641</v>
      </c>
      <c r="I24" s="503">
        <f>IF(ISERROR(F24/H24-1),"         /0",IF(F24/H24&gt;5,"  *  ",(F24/H24-1)))</f>
        <v>0.3838299156620446</v>
      </c>
      <c r="J24" s="497"/>
    </row>
    <row r="25" spans="1:10" ht="16.5" customHeight="1">
      <c r="A25" s="518" t="s">
        <v>193</v>
      </c>
      <c r="B25" s="517">
        <v>10054</v>
      </c>
      <c r="C25" s="505">
        <f>(B25/$B$6)</f>
        <v>0.01719120297383531</v>
      </c>
      <c r="D25" s="515">
        <v>7350</v>
      </c>
      <c r="E25" s="503">
        <f>IF(ISERROR(B25/D25-1),"         /0",IF(B25/D25&gt;5,"  *  ",(B25/D25-1)))</f>
        <v>0.3678911564625851</v>
      </c>
      <c r="F25" s="516">
        <v>73935</v>
      </c>
      <c r="G25" s="505">
        <f>(F25/$F$6)</f>
        <v>0.01847206641799062</v>
      </c>
      <c r="H25" s="515">
        <v>49236</v>
      </c>
      <c r="I25" s="503">
        <f>IF(ISERROR(F25/H25-1),"         /0",IF(F25/H25&gt;5,"  *  ",(F25/H25-1)))</f>
        <v>0.5016451377041189</v>
      </c>
      <c r="J25" s="497"/>
    </row>
    <row r="26" spans="1:10" ht="16.5" customHeight="1">
      <c r="A26" s="518" t="s">
        <v>192</v>
      </c>
      <c r="B26" s="517">
        <v>9627</v>
      </c>
      <c r="C26" s="505">
        <f>(B26/$B$6)</f>
        <v>0.016461081264085194</v>
      </c>
      <c r="D26" s="515">
        <v>5906</v>
      </c>
      <c r="E26" s="503">
        <f>IF(ISERROR(B26/D26-1),"         /0",IF(B26/D26&gt;5,"  *  ",(B26/D26-1)))</f>
        <v>0.630037250253979</v>
      </c>
      <c r="F26" s="516">
        <v>53484</v>
      </c>
      <c r="G26" s="505">
        <f>(F26/$F$6)</f>
        <v>0.013362548188270918</v>
      </c>
      <c r="H26" s="515">
        <v>48207</v>
      </c>
      <c r="I26" s="503">
        <f>IF(ISERROR(F26/H26-1),"         /0",IF(F26/H26&gt;5,"  *  ",(F26/H26-1)))</f>
        <v>0.10946543033169465</v>
      </c>
      <c r="J26" s="497"/>
    </row>
    <row r="27" spans="1:10" ht="16.5" customHeight="1">
      <c r="A27" s="518" t="s">
        <v>191</v>
      </c>
      <c r="B27" s="517">
        <v>8507</v>
      </c>
      <c r="C27" s="505">
        <f>(B27/$B$6)</f>
        <v>0.014546007927035707</v>
      </c>
      <c r="D27" s="515">
        <v>3618</v>
      </c>
      <c r="E27" s="503">
        <f>IF(ISERROR(B27/D27-1),"         /0",IF(B27/D27&gt;5,"  *  ",(B27/D27-1)))</f>
        <v>1.3512990602542843</v>
      </c>
      <c r="F27" s="516">
        <v>42837</v>
      </c>
      <c r="G27" s="505">
        <f>(F27/$F$6)</f>
        <v>0.010702480680969286</v>
      </c>
      <c r="H27" s="515">
        <v>23963</v>
      </c>
      <c r="I27" s="503">
        <f>IF(ISERROR(F27/H27-1),"         /0",IF(F27/H27&gt;5,"  *  ",(F27/H27-1)))</f>
        <v>0.7876309310186538</v>
      </c>
      <c r="J27" s="497"/>
    </row>
    <row r="28" spans="1:10" ht="16.5" customHeight="1">
      <c r="A28" s="518" t="s">
        <v>190</v>
      </c>
      <c r="B28" s="517">
        <v>5280</v>
      </c>
      <c r="C28" s="505">
        <f>(B28/$B$6)</f>
        <v>0.00902820287466187</v>
      </c>
      <c r="D28" s="515">
        <v>3381</v>
      </c>
      <c r="E28" s="503">
        <f>IF(ISERROR(B28/D28-1),"         /0",IF(B28/D28&gt;5,"  *  ",(B28/D28-1)))</f>
        <v>0.5616681455190773</v>
      </c>
      <c r="F28" s="516">
        <v>31910</v>
      </c>
      <c r="G28" s="505">
        <f>(F28/$F$6)</f>
        <v>0.007972457420681419</v>
      </c>
      <c r="H28" s="515">
        <v>24384</v>
      </c>
      <c r="I28" s="503">
        <f>IF(ISERROR(F28/H28-1),"         /0",IF(F28/H28&gt;5,"  *  ",(F28/H28-1)))</f>
        <v>0.30864501312335957</v>
      </c>
      <c r="J28" s="497"/>
    </row>
    <row r="29" spans="1:10" ht="16.5" customHeight="1">
      <c r="A29" s="518" t="s">
        <v>189</v>
      </c>
      <c r="B29" s="517">
        <v>3117</v>
      </c>
      <c r="C29" s="505">
        <f>(B29/$B$6)</f>
        <v>0.005329717492485047</v>
      </c>
      <c r="D29" s="515">
        <v>3028</v>
      </c>
      <c r="E29" s="503">
        <f>IF(ISERROR(B29/D29-1),"         /0",IF(B29/D29&gt;5,"  *  ",(B29/D29-1)))</f>
        <v>0.029392338177014476</v>
      </c>
      <c r="F29" s="516">
        <v>27624</v>
      </c>
      <c r="G29" s="505">
        <f>(F29/$F$6)</f>
        <v>0.0069016347160421035</v>
      </c>
      <c r="H29" s="515">
        <v>29449</v>
      </c>
      <c r="I29" s="503">
        <f>IF(ISERROR(F29/H29-1),"         /0",IF(F29/H29&gt;5,"  *  ",(F29/H29-1)))</f>
        <v>-0.06197154402526406</v>
      </c>
      <c r="J29" s="497"/>
    </row>
    <row r="30" spans="1:10" ht="16.5" customHeight="1">
      <c r="A30" s="518" t="s">
        <v>188</v>
      </c>
      <c r="B30" s="517">
        <v>2356</v>
      </c>
      <c r="C30" s="505">
        <f>(B30/$B$6)</f>
        <v>0.004028493555436243</v>
      </c>
      <c r="D30" s="515">
        <v>3633</v>
      </c>
      <c r="E30" s="503">
        <f>IF(ISERROR(B30/D30-1),"         /0",IF(B30/D30&gt;5,"  *  ",(B30/D30-1)))</f>
        <v>-0.35150013762730525</v>
      </c>
      <c r="F30" s="516">
        <v>16538</v>
      </c>
      <c r="G30" s="505">
        <f>(F30/$F$6)</f>
        <v>0.004131886581737051</v>
      </c>
      <c r="H30" s="515">
        <v>24818</v>
      </c>
      <c r="I30" s="503">
        <f>IF(ISERROR(F30/H30-1),"         /0",IF(F30/H30&gt;5,"  *  ",(F30/H30-1)))</f>
        <v>-0.3336288177935369</v>
      </c>
      <c r="J30" s="497"/>
    </row>
    <row r="31" spans="1:10" ht="16.5" customHeight="1">
      <c r="A31" s="518" t="s">
        <v>187</v>
      </c>
      <c r="B31" s="517">
        <v>2028</v>
      </c>
      <c r="C31" s="505">
        <f>(B31/$B$6)</f>
        <v>0.0034676506495860365</v>
      </c>
      <c r="D31" s="515">
        <v>1482</v>
      </c>
      <c r="E31" s="503">
        <f>IF(ISERROR(B31/D31-1),"         /0",IF(B31/D31&gt;5,"  *  ",(B31/D31-1)))</f>
        <v>0.368421052631579</v>
      </c>
      <c r="F31" s="516">
        <v>14327</v>
      </c>
      <c r="G31" s="505">
        <f>(F31/$F$6)</f>
        <v>0.003579485975120736</v>
      </c>
      <c r="H31" s="515">
        <v>4899</v>
      </c>
      <c r="I31" s="503">
        <f>IF(ISERROR(F31/H31-1),"         /0",IF(F31/H31&gt;5,"  *  ",(F31/H31-1)))</f>
        <v>1.9244743825270465</v>
      </c>
      <c r="J31" s="497"/>
    </row>
    <row r="32" spans="1:10" ht="16.5" customHeight="1" thickBot="1">
      <c r="A32" s="518" t="s">
        <v>111</v>
      </c>
      <c r="B32" s="517">
        <v>34842</v>
      </c>
      <c r="C32" s="505">
        <f>(B32/$B$6)</f>
        <v>0.059575879651319864</v>
      </c>
      <c r="D32" s="515">
        <v>35885</v>
      </c>
      <c r="E32" s="503">
        <f>IF(ISERROR(B32/D32-1),"         /0",IF(B32/D32&gt;5,"  *  ",(B32/D32-1)))</f>
        <v>-0.029065068970321906</v>
      </c>
      <c r="F32" s="516">
        <v>274093</v>
      </c>
      <c r="G32" s="505">
        <f>(F32/$F$6)</f>
        <v>0.06847993644020157</v>
      </c>
      <c r="H32" s="515">
        <v>247088</v>
      </c>
      <c r="I32" s="503">
        <f>IF(ISERROR(F32/H32-1),"         /0",IF(F32/H32&gt;5,"  *  ",(F32/H32-1)))</f>
        <v>0.10929304539273454</v>
      </c>
      <c r="J32" s="497"/>
    </row>
    <row r="33" spans="1:10" ht="16.5" customHeight="1">
      <c r="A33" s="514" t="s">
        <v>186</v>
      </c>
      <c r="B33" s="513">
        <f>SUM(B34:B40)</f>
        <v>75647</v>
      </c>
      <c r="C33" s="511">
        <f>(B33/$B$6)</f>
        <v>0.12934781493552017</v>
      </c>
      <c r="D33" s="510">
        <f>SUM(D34:D40)</f>
        <v>74102</v>
      </c>
      <c r="E33" s="509">
        <f>(B33/D33-1)</f>
        <v>0.020849639685838417</v>
      </c>
      <c r="F33" s="512">
        <f>SUM(F34:F40)</f>
        <v>516253</v>
      </c>
      <c r="G33" s="511">
        <f>(F33/$F$6)</f>
        <v>0.12898166909429787</v>
      </c>
      <c r="H33" s="510">
        <f>SUM(H34:H40)</f>
        <v>526353</v>
      </c>
      <c r="I33" s="509">
        <f>(F33/H33-1)</f>
        <v>-0.01918864336291426</v>
      </c>
      <c r="J33" s="497"/>
    </row>
    <row r="34" spans="1:10" ht="16.5" customHeight="1">
      <c r="A34" s="508" t="s">
        <v>185</v>
      </c>
      <c r="B34" s="507">
        <v>37365</v>
      </c>
      <c r="C34" s="505">
        <f>(B34/$B$6)</f>
        <v>0.06388992432040545</v>
      </c>
      <c r="D34" s="504">
        <v>36545</v>
      </c>
      <c r="E34" s="503">
        <f>IF(ISERROR(B34/D34-1),"         /0",IF(B34/D34&gt;5,"  *  ",(B34/D34-1)))</f>
        <v>0.022438090025995283</v>
      </c>
      <c r="F34" s="506">
        <v>232877</v>
      </c>
      <c r="G34" s="505">
        <f>(F34/$F$6)</f>
        <v>0.0581824496006276</v>
      </c>
      <c r="H34" s="504">
        <v>253950</v>
      </c>
      <c r="I34" s="503">
        <f>IF(ISERROR(F34/H34-1),"         /0",IF(F34/H34&gt;5,"  *  ",(F34/H34-1)))</f>
        <v>-0.08298090175231343</v>
      </c>
      <c r="J34" s="497"/>
    </row>
    <row r="35" spans="1:10" ht="16.5" customHeight="1">
      <c r="A35" s="508" t="s">
        <v>184</v>
      </c>
      <c r="B35" s="507">
        <v>15584</v>
      </c>
      <c r="C35" s="505">
        <f>(B35/$B$6)</f>
        <v>0.026646877575517154</v>
      </c>
      <c r="D35" s="504">
        <v>15279</v>
      </c>
      <c r="E35" s="503">
        <f>IF(ISERROR(B35/D35-1),"         /0",IF(B35/D35&gt;5,"  *  ",(B35/D35-1)))</f>
        <v>0.019962039400484244</v>
      </c>
      <c r="F35" s="506">
        <v>109527</v>
      </c>
      <c r="G35" s="505">
        <f>(F35/$F$6)</f>
        <v>0.027364441990441045</v>
      </c>
      <c r="H35" s="504">
        <v>110778</v>
      </c>
      <c r="I35" s="503">
        <f>IF(ISERROR(F35/H35-1),"         /0",IF(F35/H35&gt;5,"  *  ",(F35/H35-1)))</f>
        <v>-0.011292855982234729</v>
      </c>
      <c r="J35" s="497"/>
    </row>
    <row r="36" spans="1:10" ht="16.5" customHeight="1">
      <c r="A36" s="508" t="s">
        <v>183</v>
      </c>
      <c r="B36" s="507">
        <v>7478</v>
      </c>
      <c r="C36" s="505">
        <f>(B36/$B$6)</f>
        <v>0.012786534298621489</v>
      </c>
      <c r="D36" s="504">
        <v>7829</v>
      </c>
      <c r="E36" s="503">
        <f>IF(ISERROR(B36/D36-1),"         /0",IF(B36/D36&gt;5,"  *  ",(B36/D36-1)))</f>
        <v>-0.04483331204496099</v>
      </c>
      <c r="F36" s="506">
        <v>58742</v>
      </c>
      <c r="G36" s="505">
        <f>(F36/$F$6)</f>
        <v>0.014676217292562454</v>
      </c>
      <c r="H36" s="504">
        <v>54050</v>
      </c>
      <c r="I36" s="503">
        <f>IF(ISERROR(F36/H36-1),"         /0",IF(F36/H36&gt;5,"  *  ",(F36/H36-1)))</f>
        <v>0.08680851063829786</v>
      </c>
      <c r="J36" s="497"/>
    </row>
    <row r="37" spans="1:10" ht="16.5" customHeight="1">
      <c r="A37" s="508" t="s">
        <v>182</v>
      </c>
      <c r="B37" s="507">
        <v>3120</v>
      </c>
      <c r="C37" s="505">
        <f>(B37/$B$6)</f>
        <v>0.005334847153209287</v>
      </c>
      <c r="D37" s="504">
        <v>2451</v>
      </c>
      <c r="E37" s="503">
        <f>IF(ISERROR(B37/D37-1),"         /0",IF(B37/D37&gt;5,"  *  ",(B37/D37-1)))</f>
        <v>0.27294981640146876</v>
      </c>
      <c r="F37" s="506">
        <v>21420</v>
      </c>
      <c r="G37" s="505">
        <f>(F37/$F$6)</f>
        <v>0.00535161510344707</v>
      </c>
      <c r="H37" s="504">
        <v>17305</v>
      </c>
      <c r="I37" s="503">
        <f>IF(ISERROR(F37/H37-1),"         /0",IF(F37/H37&gt;5,"  *  ",(F37/H37-1)))</f>
        <v>0.23779254550707885</v>
      </c>
      <c r="J37" s="497"/>
    </row>
    <row r="38" spans="1:10" ht="16.5" customHeight="1">
      <c r="A38" s="508" t="s">
        <v>181</v>
      </c>
      <c r="B38" s="507">
        <v>2918</v>
      </c>
      <c r="C38" s="505">
        <f>(B38/$B$6)</f>
        <v>0.004989449997777147</v>
      </c>
      <c r="D38" s="504">
        <v>2315</v>
      </c>
      <c r="E38" s="503">
        <f>IF(ISERROR(B38/D38-1),"         /0",IF(B38/D38&gt;5,"  *  ",(B38/D38-1)))</f>
        <v>0.2604751619870411</v>
      </c>
      <c r="F38" s="506">
        <v>19857</v>
      </c>
      <c r="G38" s="505">
        <f>(F38/$F$6)</f>
        <v>0.004961112096598901</v>
      </c>
      <c r="H38" s="504">
        <v>17507</v>
      </c>
      <c r="I38" s="503">
        <f>IF(ISERROR(F38/H38-1),"         /0",IF(F38/H38&gt;5,"  *  ",(F38/H38-1)))</f>
        <v>0.13423202147712354</v>
      </c>
      <c r="J38" s="497"/>
    </row>
    <row r="39" spans="1:10" ht="16.5" customHeight="1">
      <c r="A39" s="508" t="s">
        <v>180</v>
      </c>
      <c r="B39" s="507">
        <v>889</v>
      </c>
      <c r="C39" s="505">
        <f>(B39/$B$6)</f>
        <v>0.0015200894612830307</v>
      </c>
      <c r="D39" s="504">
        <v>816</v>
      </c>
      <c r="E39" s="503">
        <f>IF(ISERROR(B39/D39-1),"         /0",IF(B39/D39&gt;5,"  *  ",(B39/D39-1)))</f>
        <v>0.0894607843137254</v>
      </c>
      <c r="F39" s="506">
        <v>6259</v>
      </c>
      <c r="G39" s="505">
        <f>(F39/$F$6)</f>
        <v>0.00156376092121733</v>
      </c>
      <c r="H39" s="504">
        <v>6336</v>
      </c>
      <c r="I39" s="503">
        <f>IF(ISERROR(F39/H39-1),"         /0",IF(F39/H39&gt;5,"  *  ",(F39/H39-1)))</f>
        <v>-0.01215277777777779</v>
      </c>
      <c r="J39" s="497"/>
    </row>
    <row r="40" spans="1:10" ht="16.5" customHeight="1" thickBot="1">
      <c r="A40" s="508" t="s">
        <v>111</v>
      </c>
      <c r="B40" s="507">
        <v>8293</v>
      </c>
      <c r="C40" s="505">
        <f>(B40/$B$6)</f>
        <v>0.014180092128706608</v>
      </c>
      <c r="D40" s="504">
        <v>8867</v>
      </c>
      <c r="E40" s="503">
        <f>IF(ISERROR(B40/D40-1),"         /0",IF(B40/D40&gt;5,"  *  ",(B40/D40-1)))</f>
        <v>-0.06473440848088419</v>
      </c>
      <c r="F40" s="506">
        <v>67571</v>
      </c>
      <c r="G40" s="505">
        <f>(F40/$F$6)</f>
        <v>0.01688207208940345</v>
      </c>
      <c r="H40" s="504">
        <v>66427</v>
      </c>
      <c r="I40" s="503">
        <f>IF(ISERROR(F40/H40-1),"         /0",IF(F40/H40&gt;5,"  *  ",(F40/H40-1)))</f>
        <v>0.01722191277643126</v>
      </c>
      <c r="J40" s="497"/>
    </row>
    <row r="41" spans="1:10" ht="16.5" customHeight="1">
      <c r="A41" s="514" t="s">
        <v>179</v>
      </c>
      <c r="B41" s="513">
        <f>SUM(B42:B49)</f>
        <v>108993</v>
      </c>
      <c r="C41" s="511">
        <f>(B41/$B$6)</f>
        <v>0.1863657037723525</v>
      </c>
      <c r="D41" s="510">
        <f>SUM(D42:D49)</f>
        <v>97151</v>
      </c>
      <c r="E41" s="509">
        <f>(B41/D41-1)</f>
        <v>0.12189272369816062</v>
      </c>
      <c r="F41" s="512">
        <f>SUM(F42:F49)</f>
        <v>779142</v>
      </c>
      <c r="G41" s="511">
        <f>(F41/$F$6)</f>
        <v>0.19466237604715017</v>
      </c>
      <c r="H41" s="510">
        <f>SUM(H42:H49)</f>
        <v>703068</v>
      </c>
      <c r="I41" s="509">
        <f>(F41/H41-1)</f>
        <v>0.10820290498216378</v>
      </c>
      <c r="J41" s="497"/>
    </row>
    <row r="42" spans="1:10" ht="16.5" customHeight="1">
      <c r="A42" s="508" t="s">
        <v>178</v>
      </c>
      <c r="B42" s="507">
        <v>25246</v>
      </c>
      <c r="C42" s="505">
        <f>(B42/$B$6)</f>
        <v>0.04316780488138514</v>
      </c>
      <c r="D42" s="504">
        <v>25200</v>
      </c>
      <c r="E42" s="503">
        <f>IF(ISERROR(B42/D42-1),"         /0",IF(B42/D42&gt;5,"  *  ",(B42/D42-1)))</f>
        <v>0.00182539682539673</v>
      </c>
      <c r="F42" s="506">
        <v>193013</v>
      </c>
      <c r="G42" s="505">
        <f>(F42/$F$6)</f>
        <v>0.04822274911118717</v>
      </c>
      <c r="H42" s="504">
        <v>179335</v>
      </c>
      <c r="I42" s="503">
        <f>IF(ISERROR(F42/H42-1),"         /0",IF(F42/H42&gt;5,"  *  ",(F42/H42-1)))</f>
        <v>0.07627066662949233</v>
      </c>
      <c r="J42" s="497"/>
    </row>
    <row r="43" spans="1:10" ht="16.5" customHeight="1">
      <c r="A43" s="508" t="s">
        <v>177</v>
      </c>
      <c r="B43" s="507">
        <v>18844</v>
      </c>
      <c r="C43" s="505">
        <f>(B43/$B$6)</f>
        <v>0.03222110889585763</v>
      </c>
      <c r="D43" s="504">
        <v>13136</v>
      </c>
      <c r="E43" s="503">
        <f>IF(ISERROR(B43/D43-1),"         /0",IF(B43/D43&gt;5,"  *  ",(B43/D43-1)))</f>
        <v>0.43453105968331296</v>
      </c>
      <c r="F43" s="506">
        <v>115757</v>
      </c>
      <c r="G43" s="505">
        <f>(F43/$F$6)</f>
        <v>0.0289209574943848</v>
      </c>
      <c r="H43" s="504">
        <v>88583</v>
      </c>
      <c r="I43" s="503">
        <f>IF(ISERROR(F43/H43-1),"         /0",IF(F43/H43&gt;5,"  *  ",(F43/H43-1)))</f>
        <v>0.30676314868541366</v>
      </c>
      <c r="J43" s="497"/>
    </row>
    <row r="44" spans="1:10" ht="16.5" customHeight="1">
      <c r="A44" s="508" t="s">
        <v>176</v>
      </c>
      <c r="B44" s="507">
        <v>11248</v>
      </c>
      <c r="C44" s="505">
        <f>(B44/$B$6)</f>
        <v>0.01923280794208271</v>
      </c>
      <c r="D44" s="504">
        <v>13220</v>
      </c>
      <c r="E44" s="503">
        <f>IF(ISERROR(B44/D44-1),"         /0",IF(B44/D44&gt;5,"  *  ",(B44/D44-1)))</f>
        <v>-0.14916792738275342</v>
      </c>
      <c r="F44" s="506">
        <v>98629</v>
      </c>
      <c r="G44" s="505">
        <f>(F44/$F$6)</f>
        <v>0.024641664147426752</v>
      </c>
      <c r="H44" s="504">
        <v>99331</v>
      </c>
      <c r="I44" s="503">
        <f>IF(ISERROR(F44/H44-1),"         /0",IF(F44/H44&gt;5,"  *  ",(F44/H44-1)))</f>
        <v>-0.007067280103895013</v>
      </c>
      <c r="J44" s="497"/>
    </row>
    <row r="45" spans="1:10" ht="16.5" customHeight="1">
      <c r="A45" s="508" t="s">
        <v>175</v>
      </c>
      <c r="B45" s="507">
        <v>10218</v>
      </c>
      <c r="C45" s="505">
        <f>(B45/$B$6)</f>
        <v>0.017471624426760413</v>
      </c>
      <c r="D45" s="504">
        <v>12493</v>
      </c>
      <c r="E45" s="503">
        <f>IF(ISERROR(B45/D45-1),"         /0",IF(B45/D45&gt;5,"  *  ",(B45/D45-1)))</f>
        <v>-0.18210197710718</v>
      </c>
      <c r="F45" s="506">
        <v>70846</v>
      </c>
      <c r="G45" s="505">
        <f>(F45/$F$6)</f>
        <v>0.017700304557367465</v>
      </c>
      <c r="H45" s="504">
        <v>83463</v>
      </c>
      <c r="I45" s="503">
        <f>IF(ISERROR(F45/H45-1),"         /0",IF(F45/H45&gt;5,"  *  ",(F45/H45-1)))</f>
        <v>-0.15116878137617862</v>
      </c>
      <c r="J45" s="497"/>
    </row>
    <row r="46" spans="1:10" ht="16.5" customHeight="1">
      <c r="A46" s="508" t="s">
        <v>174</v>
      </c>
      <c r="B46" s="507">
        <v>5627</v>
      </c>
      <c r="C46" s="505">
        <f>(B46/$B$6)</f>
        <v>0.009621533631765595</v>
      </c>
      <c r="D46" s="504">
        <v>4233</v>
      </c>
      <c r="E46" s="503">
        <f>IF(ISERROR(B46/D46-1),"         /0",IF(B46/D46&gt;5,"  *  ",(B46/D46-1)))</f>
        <v>0.3293172690763053</v>
      </c>
      <c r="F46" s="506">
        <v>34794</v>
      </c>
      <c r="G46" s="505">
        <f>(F46/$F$6)</f>
        <v>0.008693001676439651</v>
      </c>
      <c r="H46" s="504">
        <v>35922</v>
      </c>
      <c r="I46" s="503">
        <f>IF(ISERROR(F46/H46-1),"         /0",IF(F46/H46&gt;5,"  *  ",(F46/H46-1)))</f>
        <v>-0.03140136963420748</v>
      </c>
      <c r="J46" s="497"/>
    </row>
    <row r="47" spans="1:10" ht="16.5" customHeight="1">
      <c r="A47" s="508" t="s">
        <v>173</v>
      </c>
      <c r="B47" s="507">
        <v>4761</v>
      </c>
      <c r="C47" s="505">
        <f>(B47/$B$6)</f>
        <v>0.008140771569368401</v>
      </c>
      <c r="D47" s="504">
        <v>3791</v>
      </c>
      <c r="E47" s="503">
        <f>IF(ISERROR(B47/D47-1),"         /0",IF(B47/D47&gt;5,"  *  ",(B47/D47-1)))</f>
        <v>0.25586916380902136</v>
      </c>
      <c r="F47" s="506">
        <v>34203</v>
      </c>
      <c r="G47" s="505">
        <f>(F47/$F$6)</f>
        <v>0.008545345069243704</v>
      </c>
      <c r="H47" s="504">
        <v>25632</v>
      </c>
      <c r="I47" s="503">
        <f>IF(ISERROR(F47/H47-1),"         /0",IF(F47/H47&gt;5,"  *  ",(F47/H47-1)))</f>
        <v>0.3343867041198503</v>
      </c>
      <c r="J47" s="497"/>
    </row>
    <row r="48" spans="1:10" ht="16.5" customHeight="1">
      <c r="A48" s="508" t="s">
        <v>172</v>
      </c>
      <c r="B48" s="507">
        <v>2321</v>
      </c>
      <c r="C48" s="505">
        <f>(B48/$B$6)</f>
        <v>0.003968647513653447</v>
      </c>
      <c r="D48" s="504">
        <v>1886</v>
      </c>
      <c r="E48" s="503">
        <f>IF(ISERROR(B48/D48-1),"         /0",IF(B48/D48&gt;5,"  *  ",(B48/D48-1)))</f>
        <v>0.2306468716861081</v>
      </c>
      <c r="F48" s="506">
        <v>15879</v>
      </c>
      <c r="G48" s="505">
        <f>(F48/$F$6)</f>
        <v>0.003967240720244445</v>
      </c>
      <c r="H48" s="504">
        <v>14578</v>
      </c>
      <c r="I48" s="503">
        <f>IF(ISERROR(F48/H48-1),"         /0",IF(F48/H48&gt;5,"  *  ",(F48/H48-1)))</f>
        <v>0.0892440664014269</v>
      </c>
      <c r="J48" s="497"/>
    </row>
    <row r="49" spans="1:10" ht="16.5" customHeight="1" thickBot="1">
      <c r="A49" s="508" t="s">
        <v>111</v>
      </c>
      <c r="B49" s="507">
        <v>30728</v>
      </c>
      <c r="C49" s="505">
        <f>(B49/$B$6)</f>
        <v>0.052541404911479156</v>
      </c>
      <c r="D49" s="504">
        <v>23192</v>
      </c>
      <c r="E49" s="503">
        <f>IF(ISERROR(B49/D49-1),"         /0",IF(B49/D49&gt;5,"  *  ",(B49/D49-1)))</f>
        <v>0.3249396343566746</v>
      </c>
      <c r="F49" s="506">
        <v>216021</v>
      </c>
      <c r="G49" s="505">
        <f>(F49/$F$6)</f>
        <v>0.053971113270856186</v>
      </c>
      <c r="H49" s="504">
        <v>176224</v>
      </c>
      <c r="I49" s="503">
        <f>IF(ISERROR(F49/H49-1),"         /0",IF(F49/H49&gt;5,"  *  ",(F49/H49-1)))</f>
        <v>0.2258318957690213</v>
      </c>
      <c r="J49" s="497"/>
    </row>
    <row r="50" spans="1:10" ht="16.5" customHeight="1">
      <c r="A50" s="514" t="s">
        <v>171</v>
      </c>
      <c r="B50" s="513">
        <f>SUM(B51:B56)</f>
        <v>10835</v>
      </c>
      <c r="C50" s="511">
        <f>(B50/$B$6)</f>
        <v>0.01852662464904571</v>
      </c>
      <c r="D50" s="510">
        <f>SUM(D51:D56)</f>
        <v>11340</v>
      </c>
      <c r="E50" s="509">
        <f>(B50/D50-1)</f>
        <v>-0.04453262786596124</v>
      </c>
      <c r="F50" s="512">
        <f>SUM(F51:F56)</f>
        <v>79264</v>
      </c>
      <c r="G50" s="511">
        <f>(F50/$F$6)</f>
        <v>0.019803474302503666</v>
      </c>
      <c r="H50" s="510">
        <f>SUM(H51:H56)</f>
        <v>82153</v>
      </c>
      <c r="I50" s="509">
        <f>(F50/H50-1)</f>
        <v>-0.035166092534660964</v>
      </c>
      <c r="J50" s="497"/>
    </row>
    <row r="51" spans="1:10" ht="16.5" customHeight="1">
      <c r="A51" s="508" t="s">
        <v>170</v>
      </c>
      <c r="B51" s="507">
        <v>2212</v>
      </c>
      <c r="C51" s="505">
        <f>(B51/$B$6)</f>
        <v>0.003782269840672738</v>
      </c>
      <c r="D51" s="504">
        <v>2374</v>
      </c>
      <c r="E51" s="503">
        <f>IF(ISERROR(B51/D51-1),"         /0",IF(B51/D51&gt;5,"  *  ",(B51/D51-1)))</f>
        <v>-0.06823925863521485</v>
      </c>
      <c r="F51" s="506">
        <v>15249</v>
      </c>
      <c r="G51" s="505">
        <f>(F51/$F$6)</f>
        <v>0.003809840276025414</v>
      </c>
      <c r="H51" s="504">
        <v>16499</v>
      </c>
      <c r="I51" s="503">
        <f>IF(ISERROR(F51/H51-1),"         /0",IF(F51/H51&gt;5,"  *  ",(F51/H51-1)))</f>
        <v>-0.07576216740408515</v>
      </c>
      <c r="J51" s="497"/>
    </row>
    <row r="52" spans="1:10" ht="16.5" customHeight="1">
      <c r="A52" s="508" t="s">
        <v>169</v>
      </c>
      <c r="B52" s="507">
        <v>1773</v>
      </c>
      <c r="C52" s="505">
        <f>(B52/$B$6)</f>
        <v>0.003031629488025662</v>
      </c>
      <c r="D52" s="504">
        <v>1925</v>
      </c>
      <c r="E52" s="503">
        <f>IF(ISERROR(B52/D52-1),"         /0",IF(B52/D52&gt;5,"  *  ",(B52/D52-1)))</f>
        <v>-0.07896103896103901</v>
      </c>
      <c r="F52" s="506">
        <v>15311</v>
      </c>
      <c r="G52" s="505">
        <f>(F52/$F$6)</f>
        <v>0.0038253304784723664</v>
      </c>
      <c r="H52" s="504">
        <v>15804</v>
      </c>
      <c r="I52" s="503">
        <f>IF(ISERROR(F52/H52-1),"         /0",IF(F52/H52&gt;5,"  *  ",(F52/H52-1)))</f>
        <v>-0.031194634269805066</v>
      </c>
      <c r="J52" s="497"/>
    </row>
    <row r="53" spans="1:10" ht="16.5" customHeight="1">
      <c r="A53" s="508" t="s">
        <v>168</v>
      </c>
      <c r="B53" s="507">
        <v>1753</v>
      </c>
      <c r="C53" s="505">
        <f>(B53/$B$6)</f>
        <v>0.002997431749864064</v>
      </c>
      <c r="D53" s="504">
        <v>1702</v>
      </c>
      <c r="E53" s="503">
        <f>IF(ISERROR(B53/D53-1),"         /0",IF(B53/D53&gt;5,"  *  ",(B53/D53-1)))</f>
        <v>0.029964747356051813</v>
      </c>
      <c r="F53" s="506">
        <v>12352</v>
      </c>
      <c r="G53" s="505">
        <f>(F53/$F$6)</f>
        <v>0.00308604807459282</v>
      </c>
      <c r="H53" s="504">
        <v>12375</v>
      </c>
      <c r="I53" s="503">
        <f>IF(ISERROR(F53/H53-1),"         /0",IF(F53/H53&gt;5,"  *  ",(F53/H53-1)))</f>
        <v>-0.0018585858585858928</v>
      </c>
      <c r="J53" s="497"/>
    </row>
    <row r="54" spans="1:10" ht="16.5" customHeight="1">
      <c r="A54" s="508" t="s">
        <v>167</v>
      </c>
      <c r="B54" s="507">
        <v>787</v>
      </c>
      <c r="C54" s="505">
        <f>(B54/$B$6)</f>
        <v>0.001345680996658881</v>
      </c>
      <c r="D54" s="504">
        <v>866</v>
      </c>
      <c r="E54" s="503">
        <f>IF(ISERROR(B54/D54-1),"         /0",IF(B54/D54&gt;5,"  *  ",(B54/D54-1)))</f>
        <v>-0.09122401847575057</v>
      </c>
      <c r="F54" s="506">
        <v>4121</v>
      </c>
      <c r="G54" s="505">
        <f>(F54/$F$6)</f>
        <v>0.0010295987787724264</v>
      </c>
      <c r="H54" s="504">
        <v>4455</v>
      </c>
      <c r="I54" s="503">
        <f>IF(ISERROR(F54/H54-1),"         /0",IF(F54/H54&gt;5,"  *  ",(F54/H54-1)))</f>
        <v>-0.07497194163860832</v>
      </c>
      <c r="J54" s="497"/>
    </row>
    <row r="55" spans="1:10" ht="16.5" customHeight="1">
      <c r="A55" s="508" t="s">
        <v>166</v>
      </c>
      <c r="B55" s="507">
        <v>565</v>
      </c>
      <c r="C55" s="505">
        <f>(B55/$B$6)</f>
        <v>0.0009660861030651432</v>
      </c>
      <c r="D55" s="504">
        <v>683</v>
      </c>
      <c r="E55" s="503">
        <f>IF(ISERROR(B55/D55-1),"         /0",IF(B55/D55&gt;5,"  *  ",(B55/D55-1)))</f>
        <v>-0.17276720351390917</v>
      </c>
      <c r="F55" s="506">
        <v>4722</v>
      </c>
      <c r="G55" s="505">
        <f>(F55/$F$6)</f>
        <v>0.0011797538057178834</v>
      </c>
      <c r="H55" s="504">
        <v>5336</v>
      </c>
      <c r="I55" s="503">
        <f>IF(ISERROR(F55/H55-1),"         /0",IF(F55/H55&gt;5,"  *  ",(F55/H55-1)))</f>
        <v>-0.11506746626686659</v>
      </c>
      <c r="J55" s="497"/>
    </row>
    <row r="56" spans="1:10" ht="16.5" customHeight="1" thickBot="1">
      <c r="A56" s="508" t="s">
        <v>111</v>
      </c>
      <c r="B56" s="507">
        <v>3745</v>
      </c>
      <c r="C56" s="505">
        <f>(B56/$B$6)</f>
        <v>0.006403526470759224</v>
      </c>
      <c r="D56" s="504">
        <v>3790</v>
      </c>
      <c r="E56" s="503">
        <f>IF(ISERROR(B56/D56-1),"         /0",IF(B56/D56&gt;5,"  *  ",(B56/D56-1)))</f>
        <v>-0.01187335092348285</v>
      </c>
      <c r="F56" s="506">
        <v>27509</v>
      </c>
      <c r="G56" s="505">
        <f>(F56/$F$6)</f>
        <v>0.006872902888922757</v>
      </c>
      <c r="H56" s="504">
        <v>27684</v>
      </c>
      <c r="I56" s="503">
        <f>IF(ISERROR(F56/H56-1),"         /0",IF(F56/H56&gt;5,"  *  ",(F56/H56-1)))</f>
        <v>-0.006321340846698442</v>
      </c>
      <c r="J56" s="497"/>
    </row>
    <row r="57" spans="1:10" ht="16.5" customHeight="1" thickBot="1">
      <c r="A57" s="502" t="s">
        <v>165</v>
      </c>
      <c r="B57" s="501">
        <v>1911</v>
      </c>
      <c r="C57" s="500">
        <f>(B57/$B$6)</f>
        <v>0.003267593881340688</v>
      </c>
      <c r="D57" s="499">
        <v>1213</v>
      </c>
      <c r="E57" s="498">
        <f>IF(ISERROR(B57/D57-1),"         /0",IF(B57/D57&gt;5,"  *  ",(B57/D57-1)))</f>
        <v>0.5754328112118714</v>
      </c>
      <c r="F57" s="501">
        <v>12312</v>
      </c>
      <c r="G57" s="500">
        <f>(F57/$F$6)</f>
        <v>0.0030760543955947865</v>
      </c>
      <c r="H57" s="499">
        <v>7979</v>
      </c>
      <c r="I57" s="498">
        <f>IF(ISERROR(F57/H57-1),"         /0",IF(F57/H57&gt;5,"  *  ",(F57/H57-1)))</f>
        <v>0.5430505075824039</v>
      </c>
      <c r="J57" s="497"/>
    </row>
    <row r="58" ht="14.25">
      <c r="A58" s="219" t="s">
        <v>164</v>
      </c>
    </row>
    <row r="59" ht="14.25">
      <c r="A59" s="219"/>
    </row>
  </sheetData>
  <sheetProtection/>
  <mergeCells count="5">
    <mergeCell ref="H1:I1"/>
    <mergeCell ref="B4:E4"/>
    <mergeCell ref="F4:I4"/>
    <mergeCell ref="A4:A5"/>
    <mergeCell ref="A3:I3"/>
  </mergeCells>
  <conditionalFormatting sqref="I58:I65536 E58:E65536 E3:E5 I3:I5 G1:G65536 C1:C65536">
    <cfRule type="cellIs" priority="5" dxfId="10" operator="lessThan" stopIfTrue="1">
      <formula>0</formula>
    </cfRule>
  </conditionalFormatting>
  <conditionalFormatting sqref="E57 I57 E41 I41 E50 I50 E6:E7 I6:I7 E20 I20 I33 E33">
    <cfRule type="cellIs" priority="3" dxfId="10" operator="lessThan" stopIfTrue="1">
      <formula>0</formula>
    </cfRule>
    <cfRule type="cellIs" priority="4" dxfId="11" operator="greaterThanOrEqual" stopIfTrue="1">
      <formula>0</formula>
    </cfRule>
  </conditionalFormatting>
  <conditionalFormatting sqref="E42:E49 I42:I49 E8:E19 I8:I19 E21:E32 I21:I32 E34:E40 I34:I40 E51:E56 I51:I56">
    <cfRule type="cellIs" priority="1" dxfId="10" operator="lessThan" stopIfTrue="1">
      <formula>0</formula>
    </cfRule>
    <cfRule type="cellIs" priority="2" dxfId="11" operator="greaterThanOrEqual" stopIfTrue="1">
      <formula>0</formula>
    </cfRule>
  </conditionalFormatting>
  <hyperlinks>
    <hyperlink ref="H1:I1" location="INDICE!A1" display="Volver al Indice"/>
  </hyperlinks>
  <printOptions/>
  <pageMargins left="0.75" right="0.27" top="0.27" bottom="0.18" header="0.25" footer="0.18"/>
  <pageSetup horizontalDpi="600" verticalDpi="600" orientation="portrait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Q40"/>
  <sheetViews>
    <sheetView showGridLines="0" zoomScale="85" zoomScaleNormal="85" zoomScalePageLayoutView="0" workbookViewId="0" topLeftCell="A7">
      <selection activeCell="N26" sqref="N26:O32"/>
    </sheetView>
  </sheetViews>
  <sheetFormatPr defaultColWidth="9.140625" defaultRowHeight="12.75"/>
  <cols>
    <col min="1" max="1" width="24.28125" style="552" customWidth="1"/>
    <col min="2" max="4" width="9.8515625" style="552" bestFit="1" customWidth="1"/>
    <col min="5" max="5" width="10.8515625" style="552" bestFit="1" customWidth="1"/>
    <col min="6" max="8" width="9.8515625" style="552" bestFit="1" customWidth="1"/>
    <col min="9" max="9" width="9.28125" style="552" bestFit="1" customWidth="1"/>
    <col min="10" max="10" width="12.28125" style="552" customWidth="1"/>
    <col min="11" max="11" width="12.421875" style="552" customWidth="1"/>
    <col min="12" max="12" width="12.140625" style="552" customWidth="1"/>
    <col min="13" max="13" width="10.8515625" style="552" bestFit="1" customWidth="1"/>
    <col min="14" max="14" width="11.8515625" style="552" customWidth="1"/>
    <col min="15" max="15" width="11.7109375" style="552" customWidth="1"/>
    <col min="16" max="16" width="11.8515625" style="552" customWidth="1"/>
    <col min="17" max="17" width="9.28125" style="552" bestFit="1" customWidth="1"/>
    <col min="18" max="16384" width="9.140625" style="552" customWidth="1"/>
  </cols>
  <sheetData>
    <row r="1" spans="16:17" ht="18.75" thickBot="1">
      <c r="P1" s="551" t="s">
        <v>44</v>
      </c>
      <c r="Q1" s="550"/>
    </row>
    <row r="2" ht="5.25" customHeight="1" thickBot="1"/>
    <row r="3" spans="1:17" ht="30" customHeight="1" thickBot="1">
      <c r="A3" s="603" t="s">
        <v>241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1"/>
    </row>
    <row r="4" spans="1:17" s="596" customFormat="1" ht="15.75" customHeight="1" thickBot="1">
      <c r="A4" s="600" t="s">
        <v>240</v>
      </c>
      <c r="B4" s="599" t="s">
        <v>59</v>
      </c>
      <c r="C4" s="598"/>
      <c r="D4" s="598"/>
      <c r="E4" s="598"/>
      <c r="F4" s="598"/>
      <c r="G4" s="598"/>
      <c r="H4" s="598"/>
      <c r="I4" s="597"/>
      <c r="J4" s="599" t="s">
        <v>58</v>
      </c>
      <c r="K4" s="598"/>
      <c r="L4" s="598"/>
      <c r="M4" s="598"/>
      <c r="N4" s="598"/>
      <c r="O4" s="598"/>
      <c r="P4" s="598"/>
      <c r="Q4" s="597"/>
    </row>
    <row r="5" spans="1:17" s="590" customFormat="1" ht="26.25" customHeight="1">
      <c r="A5" s="595"/>
      <c r="B5" s="593" t="s">
        <v>6</v>
      </c>
      <c r="C5" s="592"/>
      <c r="D5" s="592"/>
      <c r="E5" s="591" t="s">
        <v>56</v>
      </c>
      <c r="F5" s="593" t="s">
        <v>5</v>
      </c>
      <c r="G5" s="592"/>
      <c r="H5" s="592"/>
      <c r="I5" s="594" t="s">
        <v>54</v>
      </c>
      <c r="J5" s="593" t="s">
        <v>239</v>
      </c>
      <c r="K5" s="592"/>
      <c r="L5" s="592"/>
      <c r="M5" s="591" t="s">
        <v>56</v>
      </c>
      <c r="N5" s="593" t="s">
        <v>238</v>
      </c>
      <c r="O5" s="592"/>
      <c r="P5" s="592"/>
      <c r="Q5" s="591" t="s">
        <v>54</v>
      </c>
    </row>
    <row r="6" spans="1:17" s="584" customFormat="1" ht="14.25" thickBot="1">
      <c r="A6" s="589"/>
      <c r="B6" s="587" t="s">
        <v>34</v>
      </c>
      <c r="C6" s="586" t="s">
        <v>33</v>
      </c>
      <c r="D6" s="586" t="s">
        <v>30</v>
      </c>
      <c r="E6" s="585"/>
      <c r="F6" s="587" t="s">
        <v>34</v>
      </c>
      <c r="G6" s="586" t="s">
        <v>33</v>
      </c>
      <c r="H6" s="586" t="s">
        <v>30</v>
      </c>
      <c r="I6" s="588"/>
      <c r="J6" s="587" t="s">
        <v>34</v>
      </c>
      <c r="K6" s="586" t="s">
        <v>33</v>
      </c>
      <c r="L6" s="586" t="s">
        <v>30</v>
      </c>
      <c r="M6" s="585"/>
      <c r="N6" s="587" t="s">
        <v>34</v>
      </c>
      <c r="O6" s="586" t="s">
        <v>33</v>
      </c>
      <c r="P6" s="586" t="s">
        <v>30</v>
      </c>
      <c r="Q6" s="585"/>
    </row>
    <row r="7" spans="1:17" s="577" customFormat="1" ht="18" customHeight="1" thickBot="1">
      <c r="A7" s="583" t="s">
        <v>40</v>
      </c>
      <c r="B7" s="581">
        <f>B8+B12+B20+B25+B33+B38</f>
        <v>311004</v>
      </c>
      <c r="C7" s="580">
        <f>C8+C12+C20+C25+C33+C38</f>
        <v>273830</v>
      </c>
      <c r="D7" s="579">
        <f>C7+B7</f>
        <v>584834</v>
      </c>
      <c r="E7" s="582">
        <f>D7/$D$7</f>
        <v>1</v>
      </c>
      <c r="F7" s="581">
        <f>F8+F12+F20+F25+F33+F38</f>
        <v>272824</v>
      </c>
      <c r="G7" s="580">
        <f>G8+G12+G20+G25+G33+G38</f>
        <v>247906</v>
      </c>
      <c r="H7" s="579">
        <f>G7+F7</f>
        <v>520730</v>
      </c>
      <c r="I7" s="578">
        <f>IF(ISERROR(D7/H7-1),"         /0",(D7/H7-1))</f>
        <v>0.12310410385420467</v>
      </c>
      <c r="J7" s="581">
        <f>J8+J12+J20+J25+J33+J38</f>
        <v>2044444</v>
      </c>
      <c r="K7" s="580">
        <f>K8+K12+K20+K25+K33+K38</f>
        <v>1958086</v>
      </c>
      <c r="L7" s="579">
        <f>K7+J7</f>
        <v>4002530</v>
      </c>
      <c r="M7" s="582">
        <f>L7/$L$7</f>
        <v>1</v>
      </c>
      <c r="N7" s="581">
        <f>N8+N12+N20+N25+N33+N38</f>
        <v>1852052</v>
      </c>
      <c r="O7" s="580">
        <f>O8+O12+O20+O25+O33+O38</f>
        <v>1790561</v>
      </c>
      <c r="P7" s="579">
        <f>O7+N7</f>
        <v>3642613</v>
      </c>
      <c r="Q7" s="578">
        <f>IF(ISERROR(L7/P7-1),"         /0",(L7/P7-1))</f>
        <v>0.09880736712903615</v>
      </c>
    </row>
    <row r="8" spans="1:17" s="560" customFormat="1" ht="18.75" customHeight="1">
      <c r="A8" s="565" t="s">
        <v>237</v>
      </c>
      <c r="B8" s="563">
        <f>SUM(B9:B11)</f>
        <v>124332</v>
      </c>
      <c r="C8" s="562">
        <f>SUM(C9:C11)</f>
        <v>110712</v>
      </c>
      <c r="D8" s="562">
        <f>C8+B8</f>
        <v>235044</v>
      </c>
      <c r="E8" s="564">
        <f>D8/$D$7</f>
        <v>0.4018986584227319</v>
      </c>
      <c r="F8" s="563">
        <f>SUM(F9:F11)</f>
        <v>111799</v>
      </c>
      <c r="G8" s="562">
        <f>SUM(G9:G11)</f>
        <v>96687</v>
      </c>
      <c r="H8" s="562">
        <f>G8+F8</f>
        <v>208486</v>
      </c>
      <c r="I8" s="561">
        <f>IF(ISERROR(D8/H8-1),"         /0",IF(D8/H8&gt;5,"  *  ",(D8/H8-1)))</f>
        <v>0.1273850522337232</v>
      </c>
      <c r="J8" s="563">
        <f>SUM(J9:J11)</f>
        <v>794788</v>
      </c>
      <c r="K8" s="562">
        <f>SUM(K9:K11)</f>
        <v>792550</v>
      </c>
      <c r="L8" s="562">
        <f>K8+J8</f>
        <v>1587338</v>
      </c>
      <c r="M8" s="564">
        <f>L8/$L$7</f>
        <v>0.3965836608345222</v>
      </c>
      <c r="N8" s="563">
        <f>SUM(N9:N11)</f>
        <v>706588</v>
      </c>
      <c r="O8" s="562">
        <f>SUM(O9:O11)</f>
        <v>698728</v>
      </c>
      <c r="P8" s="562">
        <f>O8+N8</f>
        <v>1405316</v>
      </c>
      <c r="Q8" s="561">
        <f>IF(ISERROR(L8/P8-1),"         /0",IF(L8/P8&gt;5,"  *  ",(L8/P8-1)))</f>
        <v>0.1295238935584595</v>
      </c>
    </row>
    <row r="9" spans="1:17" ht="18.75" customHeight="1">
      <c r="A9" s="559" t="s">
        <v>236</v>
      </c>
      <c r="B9" s="558">
        <v>119348</v>
      </c>
      <c r="C9" s="556">
        <v>107561</v>
      </c>
      <c r="D9" s="556">
        <f>C9+B9</f>
        <v>226909</v>
      </c>
      <c r="E9" s="557">
        <f>D9/$D$7</f>
        <v>0.3879887284255019</v>
      </c>
      <c r="F9" s="558">
        <v>107711</v>
      </c>
      <c r="G9" s="556">
        <v>94203</v>
      </c>
      <c r="H9" s="556">
        <f>G9+F9</f>
        <v>201914</v>
      </c>
      <c r="I9" s="503">
        <f>IF(ISERROR(D9/H9-1),"         /0",IF(D9/H9&gt;5,"  *  ",(D9/H9-1)))</f>
        <v>0.12379032657468025</v>
      </c>
      <c r="J9" s="558">
        <v>762975</v>
      </c>
      <c r="K9" s="556">
        <v>770060</v>
      </c>
      <c r="L9" s="556">
        <f>K9+J9</f>
        <v>1533035</v>
      </c>
      <c r="M9" s="557">
        <f>L9/$L$7</f>
        <v>0.3830164920687665</v>
      </c>
      <c r="N9" s="556">
        <v>678258</v>
      </c>
      <c r="O9" s="556">
        <v>680028</v>
      </c>
      <c r="P9" s="556">
        <f>O9+N9</f>
        <v>1358286</v>
      </c>
      <c r="Q9" s="503">
        <f>IF(ISERROR(L9/P9-1),"         /0",IF(L9/P9&gt;5,"  *  ",(L9/P9-1)))</f>
        <v>0.12865405371181038</v>
      </c>
    </row>
    <row r="10" spans="1:17" ht="18.75" customHeight="1">
      <c r="A10" s="559" t="s">
        <v>235</v>
      </c>
      <c r="B10" s="558">
        <v>4390</v>
      </c>
      <c r="C10" s="556">
        <v>2971</v>
      </c>
      <c r="D10" s="556">
        <f>C10+B10</f>
        <v>7361</v>
      </c>
      <c r="E10" s="557">
        <f>D10/$D$7</f>
        <v>0.012586477530376141</v>
      </c>
      <c r="F10" s="558">
        <v>3480</v>
      </c>
      <c r="G10" s="556">
        <v>2186</v>
      </c>
      <c r="H10" s="556">
        <f>G10+F10</f>
        <v>5666</v>
      </c>
      <c r="I10" s="503">
        <f>IF(ISERROR(D10/H10-1),"         /0",IF(D10/H10&gt;5,"  *  ",(D10/H10-1)))</f>
        <v>0.29915284151076604</v>
      </c>
      <c r="J10" s="558">
        <v>27869</v>
      </c>
      <c r="K10" s="556">
        <v>19571</v>
      </c>
      <c r="L10" s="556">
        <f>K10+J10</f>
        <v>47440</v>
      </c>
      <c r="M10" s="557">
        <f>L10/$L$7</f>
        <v>0.01185250329166802</v>
      </c>
      <c r="N10" s="556">
        <v>24718</v>
      </c>
      <c r="O10" s="556">
        <v>16082</v>
      </c>
      <c r="P10" s="556">
        <f>O10+N10</f>
        <v>40800</v>
      </c>
      <c r="Q10" s="503">
        <f>IF(ISERROR(L10/P10-1),"         /0",IF(L10/P10&gt;5,"  *  ",(L10/P10-1)))</f>
        <v>0.16274509803921577</v>
      </c>
    </row>
    <row r="11" spans="1:17" ht="18.75" customHeight="1" thickBot="1">
      <c r="A11" s="576" t="s">
        <v>234</v>
      </c>
      <c r="B11" s="575">
        <v>594</v>
      </c>
      <c r="C11" s="573">
        <v>180</v>
      </c>
      <c r="D11" s="573">
        <f>C11+B11</f>
        <v>774</v>
      </c>
      <c r="E11" s="574">
        <f>D11/$D$7</f>
        <v>0.0013234524668538422</v>
      </c>
      <c r="F11" s="575">
        <v>608</v>
      </c>
      <c r="G11" s="573">
        <v>298</v>
      </c>
      <c r="H11" s="573">
        <f>G11+F11</f>
        <v>906</v>
      </c>
      <c r="I11" s="572">
        <f>IF(ISERROR(D11/H11-1),"         /0",IF(D11/H11&gt;5,"  *  ",(D11/H11-1)))</f>
        <v>-0.14569536423841056</v>
      </c>
      <c r="J11" s="575">
        <v>3944</v>
      </c>
      <c r="K11" s="573">
        <v>2919</v>
      </c>
      <c r="L11" s="573">
        <f>K11+J11</f>
        <v>6863</v>
      </c>
      <c r="M11" s="574">
        <f>L11/$L$7</f>
        <v>0.0017146654740876396</v>
      </c>
      <c r="N11" s="573">
        <v>3612</v>
      </c>
      <c r="O11" s="573">
        <v>2618</v>
      </c>
      <c r="P11" s="573">
        <f>O11+N11</f>
        <v>6230</v>
      </c>
      <c r="Q11" s="572">
        <f>IF(ISERROR(L11/P11-1),"         /0",IF(L11/P11&gt;5,"  *  ",(L11/P11-1)))</f>
        <v>0.10160513643659708</v>
      </c>
    </row>
    <row r="12" spans="1:17" s="560" customFormat="1" ht="18.75" customHeight="1">
      <c r="A12" s="565" t="s">
        <v>198</v>
      </c>
      <c r="B12" s="563">
        <f>SUM(B13:B19)</f>
        <v>77039</v>
      </c>
      <c r="C12" s="562">
        <f>SUM(C13:C19)</f>
        <v>75365</v>
      </c>
      <c r="D12" s="562">
        <f>C12+B12</f>
        <v>152404</v>
      </c>
      <c r="E12" s="564">
        <f>D12/$D$7</f>
        <v>0.260593604339009</v>
      </c>
      <c r="F12" s="563">
        <f>SUM(F13:F19)</f>
        <v>63476</v>
      </c>
      <c r="G12" s="562">
        <f>SUM(G13:G19)</f>
        <v>64962</v>
      </c>
      <c r="H12" s="562">
        <f>G12+F12</f>
        <v>128438</v>
      </c>
      <c r="I12" s="561">
        <f>IF(ISERROR(D12/H12-1),"         /0",IF(D12/H12&gt;5,"  *  ",(D12/H12-1)))</f>
        <v>0.18659586726669675</v>
      </c>
      <c r="J12" s="563">
        <f>SUM(J13:J19)</f>
        <v>517393</v>
      </c>
      <c r="K12" s="562">
        <f>SUM(K13:K19)</f>
        <v>510828</v>
      </c>
      <c r="L12" s="562">
        <f>K12+J12</f>
        <v>1028221</v>
      </c>
      <c r="M12" s="564">
        <f>L12/$L$7</f>
        <v>0.25689276532593136</v>
      </c>
      <c r="N12" s="563">
        <f>SUM(N13:N19)</f>
        <v>459772</v>
      </c>
      <c r="O12" s="562">
        <f>SUM(O13:O19)</f>
        <v>457972</v>
      </c>
      <c r="P12" s="562">
        <f>O12+N12</f>
        <v>917744</v>
      </c>
      <c r="Q12" s="561">
        <f>IF(ISERROR(L12/P12-1),"         /0",IF(L12/P12&gt;5,"  *  ",(L12/P12-1)))</f>
        <v>0.12037888561516064</v>
      </c>
    </row>
    <row r="13" spans="1:17" ht="18.75" customHeight="1">
      <c r="A13" s="571" t="s">
        <v>233</v>
      </c>
      <c r="B13" s="569">
        <v>25416</v>
      </c>
      <c r="C13" s="568">
        <v>25195</v>
      </c>
      <c r="D13" s="568">
        <f>C13+B13</f>
        <v>50611</v>
      </c>
      <c r="E13" s="570">
        <f>D13/$D$7</f>
        <v>0.0865390863048318</v>
      </c>
      <c r="F13" s="569">
        <v>12135</v>
      </c>
      <c r="G13" s="568">
        <v>12802</v>
      </c>
      <c r="H13" s="568">
        <f>G13+F13</f>
        <v>24937</v>
      </c>
      <c r="I13" s="567">
        <f>IF(ISERROR(D13/H13-1),"         /0",IF(D13/H13&gt;5,"  *  ",(D13/H13-1)))</f>
        <v>1.0295544772827525</v>
      </c>
      <c r="J13" s="569">
        <v>133762</v>
      </c>
      <c r="K13" s="568">
        <v>132373</v>
      </c>
      <c r="L13" s="568">
        <f>K13+J13</f>
        <v>266135</v>
      </c>
      <c r="M13" s="570">
        <f>L13/$L$7</f>
        <v>0.06649169400354275</v>
      </c>
      <c r="N13" s="568">
        <v>85871</v>
      </c>
      <c r="O13" s="568">
        <v>84414</v>
      </c>
      <c r="P13" s="568">
        <f>O13+N13</f>
        <v>170285</v>
      </c>
      <c r="Q13" s="567">
        <f>IF(ISERROR(L13/P13-1),"         /0",IF(L13/P13&gt;5,"  *  ",(L13/P13-1)))</f>
        <v>0.5628798778518367</v>
      </c>
    </row>
    <row r="14" spans="1:17" ht="18.75" customHeight="1">
      <c r="A14" s="571" t="s">
        <v>232</v>
      </c>
      <c r="B14" s="569">
        <v>17732</v>
      </c>
      <c r="C14" s="568">
        <v>16997</v>
      </c>
      <c r="D14" s="568">
        <f>C14+B14</f>
        <v>34729</v>
      </c>
      <c r="E14" s="570">
        <f>D14/$D$7</f>
        <v>0.059382662430706834</v>
      </c>
      <c r="F14" s="569">
        <v>16726</v>
      </c>
      <c r="G14" s="568">
        <v>16092</v>
      </c>
      <c r="H14" s="568">
        <f>G14+F14</f>
        <v>32818</v>
      </c>
      <c r="I14" s="567">
        <f>IF(ISERROR(D14/H14-1),"         /0",IF(D14/H14&gt;5,"  *  ",(D14/H14-1)))</f>
        <v>0.05823023950271189</v>
      </c>
      <c r="J14" s="569">
        <v>127211</v>
      </c>
      <c r="K14" s="568">
        <v>125559</v>
      </c>
      <c r="L14" s="568">
        <f>K14+J14</f>
        <v>252770</v>
      </c>
      <c r="M14" s="570">
        <f>L14/$L$7</f>
        <v>0.06315255600832473</v>
      </c>
      <c r="N14" s="568">
        <v>110620</v>
      </c>
      <c r="O14" s="568">
        <v>114313</v>
      </c>
      <c r="P14" s="568">
        <f>O14+N14</f>
        <v>224933</v>
      </c>
      <c r="Q14" s="567">
        <f>IF(ISERROR(L14/P14-1),"         /0",IF(L14/P14&gt;5,"  *  ",(L14/P14-1)))</f>
        <v>0.12375685204038533</v>
      </c>
    </row>
    <row r="15" spans="1:17" ht="18.75" customHeight="1">
      <c r="A15" s="571" t="s">
        <v>231</v>
      </c>
      <c r="B15" s="569">
        <v>10524</v>
      </c>
      <c r="C15" s="568">
        <v>11181</v>
      </c>
      <c r="D15" s="568">
        <f>C15+B15</f>
        <v>21705</v>
      </c>
      <c r="E15" s="570">
        <f>D15/$D$7</f>
        <v>0.03711309533987422</v>
      </c>
      <c r="F15" s="569">
        <v>17892</v>
      </c>
      <c r="G15" s="568">
        <v>20364</v>
      </c>
      <c r="H15" s="568">
        <f>G15+F15</f>
        <v>38256</v>
      </c>
      <c r="I15" s="567">
        <f>IF(ISERROR(D15/H15-1),"         /0",IF(D15/H15&gt;5,"  *  ",(D15/H15-1)))</f>
        <v>-0.43263801756587206</v>
      </c>
      <c r="J15" s="569">
        <v>94430</v>
      </c>
      <c r="K15" s="568">
        <v>91522</v>
      </c>
      <c r="L15" s="568">
        <f>K15+J15</f>
        <v>185952</v>
      </c>
      <c r="M15" s="570">
        <f>L15/$L$7</f>
        <v>0.046458614926059266</v>
      </c>
      <c r="N15" s="568">
        <v>138655</v>
      </c>
      <c r="O15" s="568">
        <v>134896</v>
      </c>
      <c r="P15" s="568">
        <f>O15+N15</f>
        <v>273551</v>
      </c>
      <c r="Q15" s="567">
        <f>IF(ISERROR(L15/P15-1),"         /0",IF(L15/P15&gt;5,"  *  ",(L15/P15-1)))</f>
        <v>-0.320229134603785</v>
      </c>
    </row>
    <row r="16" spans="1:17" ht="18.75" customHeight="1">
      <c r="A16" s="571" t="s">
        <v>230</v>
      </c>
      <c r="B16" s="569">
        <v>7884</v>
      </c>
      <c r="C16" s="568">
        <v>7103</v>
      </c>
      <c r="D16" s="568">
        <f>C16+B16</f>
        <v>14987</v>
      </c>
      <c r="E16" s="570">
        <f>D16/$D$7</f>
        <v>0.025626075091393457</v>
      </c>
      <c r="F16" s="569">
        <v>5893</v>
      </c>
      <c r="G16" s="568">
        <v>5247</v>
      </c>
      <c r="H16" s="568">
        <f>G16+F16</f>
        <v>11140</v>
      </c>
      <c r="I16" s="567">
        <f>IF(ISERROR(D16/H16-1),"         /0",IF(D16/H16&gt;5,"  *  ",(D16/H16-1)))</f>
        <v>0.3453321364452424</v>
      </c>
      <c r="J16" s="569">
        <v>56573</v>
      </c>
      <c r="K16" s="568">
        <v>56000</v>
      </c>
      <c r="L16" s="568">
        <f>K16+J16</f>
        <v>112573</v>
      </c>
      <c r="M16" s="570">
        <f>L16/$L$7</f>
        <v>0.028125460646141315</v>
      </c>
      <c r="N16" s="568">
        <v>39764</v>
      </c>
      <c r="O16" s="568">
        <v>39835</v>
      </c>
      <c r="P16" s="568">
        <f>O16+N16</f>
        <v>79599</v>
      </c>
      <c r="Q16" s="567">
        <f>IF(ISERROR(L16/P16-1),"         /0",IF(L16/P16&gt;5,"  *  ",(L16/P16-1)))</f>
        <v>0.41425143531953923</v>
      </c>
    </row>
    <row r="17" spans="1:17" ht="18.75" customHeight="1">
      <c r="A17" s="571" t="s">
        <v>229</v>
      </c>
      <c r="B17" s="569">
        <v>7495</v>
      </c>
      <c r="C17" s="568">
        <v>7414</v>
      </c>
      <c r="D17" s="568">
        <f>C17+B17</f>
        <v>14909</v>
      </c>
      <c r="E17" s="570">
        <f>D17/$D$7</f>
        <v>0.02549270391256322</v>
      </c>
      <c r="F17" s="569">
        <v>5672</v>
      </c>
      <c r="G17" s="568">
        <v>5379</v>
      </c>
      <c r="H17" s="568">
        <f>G17+F17</f>
        <v>11051</v>
      </c>
      <c r="I17" s="567">
        <f>IF(ISERROR(D17/H17-1),"         /0",IF(D17/H17&gt;5,"  *  ",(D17/H17-1)))</f>
        <v>0.34910867794769707</v>
      </c>
      <c r="J17" s="569">
        <v>55788</v>
      </c>
      <c r="K17" s="568">
        <v>56900</v>
      </c>
      <c r="L17" s="568">
        <f>K17+J17</f>
        <v>112688</v>
      </c>
      <c r="M17" s="570">
        <f>L17/$L$7</f>
        <v>0.02815419247326066</v>
      </c>
      <c r="N17" s="568">
        <v>41497</v>
      </c>
      <c r="O17" s="568">
        <v>42176</v>
      </c>
      <c r="P17" s="568">
        <f>O17+N17</f>
        <v>83673</v>
      </c>
      <c r="Q17" s="567">
        <f>IF(ISERROR(L17/P17-1),"         /0",IF(L17/P17&gt;5,"  *  ",(L17/P17-1)))</f>
        <v>0.34676657942227473</v>
      </c>
    </row>
    <row r="18" spans="1:17" ht="18.75" customHeight="1">
      <c r="A18" s="571" t="s">
        <v>228</v>
      </c>
      <c r="B18" s="569">
        <v>6723</v>
      </c>
      <c r="C18" s="568">
        <v>6053</v>
      </c>
      <c r="D18" s="568">
        <f>C18+B18</f>
        <v>12776</v>
      </c>
      <c r="E18" s="570">
        <f>D18/$D$7</f>
        <v>0.021845515137628797</v>
      </c>
      <c r="F18" s="569">
        <v>4248</v>
      </c>
      <c r="G18" s="568">
        <v>3947</v>
      </c>
      <c r="H18" s="568">
        <f>G18+F18</f>
        <v>8195</v>
      </c>
      <c r="I18" s="567">
        <f>IF(ISERROR(D18/H18-1),"         /0",IF(D18/H18&gt;5,"  *  ",(D18/H18-1)))</f>
        <v>0.558999389871873</v>
      </c>
      <c r="J18" s="569">
        <v>38710</v>
      </c>
      <c r="K18" s="568">
        <v>37600</v>
      </c>
      <c r="L18" s="568">
        <f>K18+J18</f>
        <v>76310</v>
      </c>
      <c r="M18" s="570">
        <f>L18/$L$7</f>
        <v>0.019065441108498875</v>
      </c>
      <c r="N18" s="568">
        <v>33882</v>
      </c>
      <c r="O18" s="568">
        <v>32783</v>
      </c>
      <c r="P18" s="568">
        <f>O18+N18</f>
        <v>66665</v>
      </c>
      <c r="Q18" s="567">
        <f>IF(ISERROR(L18/P18-1),"         /0",IF(L18/P18&gt;5,"  *  ",(L18/P18-1)))</f>
        <v>0.14467861696542417</v>
      </c>
    </row>
    <row r="19" spans="1:17" ht="18.75" customHeight="1" thickBot="1">
      <c r="A19" s="571" t="s">
        <v>214</v>
      </c>
      <c r="B19" s="569">
        <v>1265</v>
      </c>
      <c r="C19" s="568">
        <v>1422</v>
      </c>
      <c r="D19" s="568">
        <f>C19+B19</f>
        <v>2687</v>
      </c>
      <c r="E19" s="570">
        <f>D19/$D$7</f>
        <v>0.00459446612201069</v>
      </c>
      <c r="F19" s="569">
        <v>910</v>
      </c>
      <c r="G19" s="568">
        <v>1131</v>
      </c>
      <c r="H19" s="568">
        <f>G19+F19</f>
        <v>2041</v>
      </c>
      <c r="I19" s="567">
        <f>IF(ISERROR(D19/H19-1),"         /0",IF(D19/H19&gt;5,"  *  ",(D19/H19-1)))</f>
        <v>0.31651151396374333</v>
      </c>
      <c r="J19" s="569">
        <v>10919</v>
      </c>
      <c r="K19" s="568">
        <v>10874</v>
      </c>
      <c r="L19" s="568">
        <f>K19+J19</f>
        <v>21793</v>
      </c>
      <c r="M19" s="570">
        <f>L19/$L$7</f>
        <v>0.005444806160103734</v>
      </c>
      <c r="N19" s="568">
        <v>9483</v>
      </c>
      <c r="O19" s="568">
        <v>9555</v>
      </c>
      <c r="P19" s="568">
        <f>O19+N19</f>
        <v>19038</v>
      </c>
      <c r="Q19" s="567">
        <f>IF(ISERROR(L19/P19-1),"         /0",IF(L19/P19&gt;5,"  *  ",(L19/P19-1)))</f>
        <v>0.1447105788423153</v>
      </c>
    </row>
    <row r="20" spans="1:17" s="560" customFormat="1" ht="18.75" customHeight="1">
      <c r="A20" s="565" t="s">
        <v>186</v>
      </c>
      <c r="B20" s="563">
        <f>SUM(B21:B24)</f>
        <v>39328</v>
      </c>
      <c r="C20" s="562">
        <f>SUM(C21:C24)</f>
        <v>36319</v>
      </c>
      <c r="D20" s="562">
        <f>C20+B20</f>
        <v>75647</v>
      </c>
      <c r="E20" s="564">
        <f>D20/$D$7</f>
        <v>0.12934781493552017</v>
      </c>
      <c r="F20" s="563">
        <f>SUM(F21:F24)</f>
        <v>38971</v>
      </c>
      <c r="G20" s="562">
        <f>SUM(G21:G24)</f>
        <v>35131</v>
      </c>
      <c r="H20" s="562">
        <f>G20+F20</f>
        <v>74102</v>
      </c>
      <c r="I20" s="561">
        <f>IF(ISERROR(D20/H20-1),"         /0",IF(D20/H20&gt;5,"  *  ",(D20/H20-1)))</f>
        <v>0.020849639685838417</v>
      </c>
      <c r="J20" s="563">
        <f>SUM(J21:J24)</f>
        <v>277872</v>
      </c>
      <c r="K20" s="562">
        <f>SUM(K21:K24)</f>
        <v>238381</v>
      </c>
      <c r="L20" s="562">
        <f>K20+J20</f>
        <v>516253</v>
      </c>
      <c r="M20" s="564">
        <f>L20/$L$7</f>
        <v>0.12898166909429787</v>
      </c>
      <c r="N20" s="563">
        <f>SUM(N21:N24)</f>
        <v>278701</v>
      </c>
      <c r="O20" s="562">
        <f>SUM(O21:O24)</f>
        <v>247652</v>
      </c>
      <c r="P20" s="562">
        <f>O20+N20</f>
        <v>526353</v>
      </c>
      <c r="Q20" s="561">
        <f>IF(ISERROR(L20/P20-1),"         /0",IF(L20/P20&gt;5,"  *  ",(L20/P20-1)))</f>
        <v>-0.01918864336291426</v>
      </c>
    </row>
    <row r="21" spans="1:17" ht="18.75" customHeight="1">
      <c r="A21" s="571" t="s">
        <v>227</v>
      </c>
      <c r="B21" s="569">
        <v>29127</v>
      </c>
      <c r="C21" s="568">
        <v>28818</v>
      </c>
      <c r="D21" s="568">
        <f>C21+B21</f>
        <v>57945</v>
      </c>
      <c r="E21" s="570">
        <f>D21/$D$7</f>
        <v>0.09907939688868979</v>
      </c>
      <c r="F21" s="569">
        <v>29211</v>
      </c>
      <c r="G21" s="568">
        <v>27926</v>
      </c>
      <c r="H21" s="568">
        <f>G21+F21</f>
        <v>57137</v>
      </c>
      <c r="I21" s="567">
        <f>IF(ISERROR(D21/H21-1),"         /0",IF(D21/H21&gt;5,"  *  ",(D21/H21-1)))</f>
        <v>0.014141449498573655</v>
      </c>
      <c r="J21" s="569">
        <v>207703</v>
      </c>
      <c r="K21" s="568">
        <v>186430</v>
      </c>
      <c r="L21" s="568">
        <f>K21+J21</f>
        <v>394133</v>
      </c>
      <c r="M21" s="570">
        <f>L21/$L$7</f>
        <v>0.09847096711330083</v>
      </c>
      <c r="N21" s="569">
        <v>208867</v>
      </c>
      <c r="O21" s="568">
        <v>195379</v>
      </c>
      <c r="P21" s="556">
        <f>O21+N21</f>
        <v>404246</v>
      </c>
      <c r="Q21" s="567">
        <f>IF(ISERROR(L21/P21-1),"         /0",IF(L21/P21&gt;5,"  *  ",(L21/P21-1)))</f>
        <v>-0.02501694512747188</v>
      </c>
    </row>
    <row r="22" spans="1:17" ht="18.75" customHeight="1">
      <c r="A22" s="571" t="s">
        <v>226</v>
      </c>
      <c r="B22" s="569">
        <v>8162</v>
      </c>
      <c r="C22" s="568">
        <v>7501</v>
      </c>
      <c r="D22" s="568">
        <f>C22+B22</f>
        <v>15663</v>
      </c>
      <c r="E22" s="570">
        <f>D22/$D$7</f>
        <v>0.026781958641255467</v>
      </c>
      <c r="F22" s="569">
        <v>8119</v>
      </c>
      <c r="G22" s="568">
        <v>7205</v>
      </c>
      <c r="H22" s="568">
        <f>G22+F22</f>
        <v>15324</v>
      </c>
      <c r="I22" s="567">
        <f>IF(ISERROR(D22/H22-1),"         /0",IF(D22/H22&gt;5,"  *  ",(D22/H22-1)))</f>
        <v>0.02212216131558331</v>
      </c>
      <c r="J22" s="569">
        <v>57893</v>
      </c>
      <c r="K22" s="568">
        <v>51951</v>
      </c>
      <c r="L22" s="568">
        <f>K22+J22</f>
        <v>109844</v>
      </c>
      <c r="M22" s="570">
        <f>L22/$L$7</f>
        <v>0.027443641896500462</v>
      </c>
      <c r="N22" s="569">
        <v>58809</v>
      </c>
      <c r="O22" s="568">
        <v>52273</v>
      </c>
      <c r="P22" s="556">
        <f>O22+N22</f>
        <v>111082</v>
      </c>
      <c r="Q22" s="567">
        <f>IF(ISERROR(L22/P22-1),"         /0",IF(L22/P22&gt;5,"  *  ",(L22/P22-1)))</f>
        <v>-0.011144919969031886</v>
      </c>
    </row>
    <row r="23" spans="1:17" ht="18.75" customHeight="1">
      <c r="A23" s="571" t="s">
        <v>225</v>
      </c>
      <c r="B23" s="569">
        <v>1027</v>
      </c>
      <c r="C23" s="568"/>
      <c r="D23" s="568">
        <f>C23+B23</f>
        <v>1027</v>
      </c>
      <c r="E23" s="570">
        <f>D23/$D$7</f>
        <v>0.0017560538545980569</v>
      </c>
      <c r="F23" s="569">
        <v>856</v>
      </c>
      <c r="G23" s="568"/>
      <c r="H23" s="568">
        <f>G23+F23</f>
        <v>856</v>
      </c>
      <c r="I23" s="567">
        <f>IF(ISERROR(D23/H23-1),"         /0",IF(D23/H23&gt;5,"  *  ",(D23/H23-1)))</f>
        <v>0.19976635514018692</v>
      </c>
      <c r="J23" s="569">
        <v>6075</v>
      </c>
      <c r="K23" s="568"/>
      <c r="L23" s="568">
        <f>K23+J23</f>
        <v>6075</v>
      </c>
      <c r="M23" s="570">
        <f>L23/$L$7</f>
        <v>0.0015177899978263748</v>
      </c>
      <c r="N23" s="569">
        <v>5626</v>
      </c>
      <c r="O23" s="568">
        <v>0</v>
      </c>
      <c r="P23" s="556">
        <f>O23+N23</f>
        <v>5626</v>
      </c>
      <c r="Q23" s="567">
        <f>IF(ISERROR(L23/P23-1),"         /0",IF(L23/P23&gt;5,"  *  ",(L23/P23-1)))</f>
        <v>0.07980803412726623</v>
      </c>
    </row>
    <row r="24" spans="1:17" ht="18.75" customHeight="1" thickBot="1">
      <c r="A24" s="571" t="s">
        <v>214</v>
      </c>
      <c r="B24" s="569">
        <v>1012</v>
      </c>
      <c r="C24" s="568">
        <v>0</v>
      </c>
      <c r="D24" s="568">
        <f>C24+B24</f>
        <v>1012</v>
      </c>
      <c r="E24" s="570">
        <f>D24/$D$7</f>
        <v>0.0017304055509768583</v>
      </c>
      <c r="F24" s="569">
        <v>785</v>
      </c>
      <c r="G24" s="568">
        <v>0</v>
      </c>
      <c r="H24" s="568">
        <f>G24+F24</f>
        <v>785</v>
      </c>
      <c r="I24" s="567">
        <f>IF(ISERROR(D24/H24-1),"         /0",IF(D24/H24&gt;5,"  *  ",(D24/H24-1)))</f>
        <v>0.28917197452229293</v>
      </c>
      <c r="J24" s="569">
        <v>6201</v>
      </c>
      <c r="K24" s="568">
        <v>0</v>
      </c>
      <c r="L24" s="568">
        <f>K24+J24</f>
        <v>6201</v>
      </c>
      <c r="M24" s="570">
        <f>L24/$L$7</f>
        <v>0.0015492700866701812</v>
      </c>
      <c r="N24" s="569">
        <v>5399</v>
      </c>
      <c r="O24" s="568">
        <v>0</v>
      </c>
      <c r="P24" s="556">
        <f>O24+N24</f>
        <v>5399</v>
      </c>
      <c r="Q24" s="567">
        <f>IF(ISERROR(L24/P24-1),"         /0",IF(L24/P24&gt;5,"  *  ",(L24/P24-1)))</f>
        <v>0.1485460270420449</v>
      </c>
    </row>
    <row r="25" spans="1:17" s="560" customFormat="1" ht="18.75" customHeight="1">
      <c r="A25" s="565" t="s">
        <v>224</v>
      </c>
      <c r="B25" s="563">
        <f>SUM(B26:B32)</f>
        <v>62563</v>
      </c>
      <c r="C25" s="562">
        <f>SUM(C26:C32)</f>
        <v>46430</v>
      </c>
      <c r="D25" s="562">
        <f>C25+B25</f>
        <v>108993</v>
      </c>
      <c r="E25" s="564">
        <f>D25/$D$7</f>
        <v>0.1863657037723525</v>
      </c>
      <c r="F25" s="563">
        <f>SUM(F26:F32)</f>
        <v>51267</v>
      </c>
      <c r="G25" s="562">
        <f>SUM(G26:G32)</f>
        <v>45884</v>
      </c>
      <c r="H25" s="562">
        <f>G25+F25</f>
        <v>97151</v>
      </c>
      <c r="I25" s="561">
        <f>IF(ISERROR(D25/H25-1),"         /0",IF(D25/H25&gt;5,"  *  ",(D25/H25-1)))</f>
        <v>0.12189272369816062</v>
      </c>
      <c r="J25" s="563">
        <f>SUM(J26:J32)</f>
        <v>404468</v>
      </c>
      <c r="K25" s="562">
        <f>SUM(K26:K32)</f>
        <v>374674</v>
      </c>
      <c r="L25" s="562">
        <f>K25+J25</f>
        <v>779142</v>
      </c>
      <c r="M25" s="564">
        <f>L25/$L$7</f>
        <v>0.19466237604715017</v>
      </c>
      <c r="N25" s="563">
        <f>SUM(N26:N32)</f>
        <v>358637</v>
      </c>
      <c r="O25" s="562">
        <f>SUM(O26:O32)</f>
        <v>344431</v>
      </c>
      <c r="P25" s="562">
        <f>O25+N25</f>
        <v>703068</v>
      </c>
      <c r="Q25" s="561">
        <f>IF(ISERROR(L25/P25-1),"         /0",IF(L25/P25&gt;5,"  *  ",(L25/P25-1)))</f>
        <v>0.10820290498216378</v>
      </c>
    </row>
    <row r="26" spans="1:17" s="566" customFormat="1" ht="18.75" customHeight="1">
      <c r="A26" s="559" t="s">
        <v>223</v>
      </c>
      <c r="B26" s="558">
        <v>37959</v>
      </c>
      <c r="C26" s="556">
        <v>25356</v>
      </c>
      <c r="D26" s="556">
        <f>C26+B26</f>
        <v>63315</v>
      </c>
      <c r="E26" s="557">
        <f>D26/$D$7</f>
        <v>0.10826148958507885</v>
      </c>
      <c r="F26" s="558">
        <v>34947</v>
      </c>
      <c r="G26" s="556">
        <v>32073</v>
      </c>
      <c r="H26" s="556">
        <f>G26+F26</f>
        <v>67020</v>
      </c>
      <c r="I26" s="503">
        <f>IF(ISERROR(D26/H26-1),"         /0",IF(D26/H26&gt;5,"  *  ",(D26/H26-1)))</f>
        <v>-0.05528200537153094</v>
      </c>
      <c r="J26" s="558">
        <v>258603</v>
      </c>
      <c r="K26" s="556">
        <v>240813</v>
      </c>
      <c r="L26" s="556">
        <f>K26+J26</f>
        <v>499416</v>
      </c>
      <c r="M26" s="557">
        <f>L26/$L$7</f>
        <v>0.1247750797620505</v>
      </c>
      <c r="N26" s="556">
        <v>245718</v>
      </c>
      <c r="O26" s="556">
        <v>242275</v>
      </c>
      <c r="P26" s="556">
        <f>O26+N26</f>
        <v>487993</v>
      </c>
      <c r="Q26" s="503">
        <f>IF(ISERROR(L26/P26-1),"         /0",IF(L26/P26&gt;5,"  *  ",(L26/P26-1)))</f>
        <v>0.023408122657497143</v>
      </c>
    </row>
    <row r="27" spans="1:17" s="566" customFormat="1" ht="18.75" customHeight="1">
      <c r="A27" s="559" t="s">
        <v>222</v>
      </c>
      <c r="B27" s="558">
        <v>14174</v>
      </c>
      <c r="C27" s="556">
        <v>11677</v>
      </c>
      <c r="D27" s="556">
        <f>C27+B27</f>
        <v>25851</v>
      </c>
      <c r="E27" s="557">
        <f>D27/$D$7</f>
        <v>0.04420228646077348</v>
      </c>
      <c r="F27" s="558">
        <v>9078</v>
      </c>
      <c r="G27" s="556">
        <v>8058</v>
      </c>
      <c r="H27" s="556">
        <f>G27+F27</f>
        <v>17136</v>
      </c>
      <c r="I27" s="503">
        <f>IF(ISERROR(D27/H27-1),"         /0",IF(D27/H27&gt;5,"  *  ",(D27/H27-1)))</f>
        <v>0.508578431372549</v>
      </c>
      <c r="J27" s="558">
        <v>84541</v>
      </c>
      <c r="K27" s="556">
        <v>81582</v>
      </c>
      <c r="L27" s="556">
        <f>K27+J27</f>
        <v>166123</v>
      </c>
      <c r="M27" s="557">
        <f>L27/$L$7</f>
        <v>0.04150449840475899</v>
      </c>
      <c r="N27" s="556">
        <v>59703</v>
      </c>
      <c r="O27" s="556">
        <v>56309</v>
      </c>
      <c r="P27" s="556">
        <f>O27+N27</f>
        <v>116012</v>
      </c>
      <c r="Q27" s="503">
        <f>IF(ISERROR(L27/P27-1),"         /0",IF(L27/P27&gt;5,"  *  ",(L27/P27-1)))</f>
        <v>0.43194669516946527</v>
      </c>
    </row>
    <row r="28" spans="1:17" s="566" customFormat="1" ht="18.75" customHeight="1">
      <c r="A28" s="559" t="s">
        <v>221</v>
      </c>
      <c r="B28" s="558">
        <v>4052</v>
      </c>
      <c r="C28" s="556">
        <v>3699</v>
      </c>
      <c r="D28" s="556">
        <f>C28+B28</f>
        <v>7751</v>
      </c>
      <c r="E28" s="557">
        <f>D28/$D$7</f>
        <v>0.013253333424527301</v>
      </c>
      <c r="F28" s="558">
        <v>2946</v>
      </c>
      <c r="G28" s="556">
        <v>2394</v>
      </c>
      <c r="H28" s="556">
        <f>G28+F28</f>
        <v>5340</v>
      </c>
      <c r="I28" s="503">
        <f>IF(ISERROR(D28/H28-1),"         /0",IF(D28/H28&gt;5,"  *  ",(D28/H28-1)))</f>
        <v>0.45149812734082406</v>
      </c>
      <c r="J28" s="558">
        <v>25640</v>
      </c>
      <c r="K28" s="556">
        <v>21493</v>
      </c>
      <c r="L28" s="556">
        <f>K28+J28</f>
        <v>47133</v>
      </c>
      <c r="M28" s="557">
        <f>L28/$L$7</f>
        <v>0.01177580180535811</v>
      </c>
      <c r="N28" s="556">
        <v>23957</v>
      </c>
      <c r="O28" s="556">
        <v>19835</v>
      </c>
      <c r="P28" s="556">
        <f>O28+N28</f>
        <v>43792</v>
      </c>
      <c r="Q28" s="503">
        <f>IF(ISERROR(L28/P28-1),"         /0",IF(L28/P28&gt;5,"  *  ",(L28/P28-1)))</f>
        <v>0.07629247351114365</v>
      </c>
    </row>
    <row r="29" spans="1:17" s="566" customFormat="1" ht="18.75" customHeight="1">
      <c r="A29" s="559" t="s">
        <v>220</v>
      </c>
      <c r="B29" s="558">
        <v>2217</v>
      </c>
      <c r="C29" s="556">
        <v>1902</v>
      </c>
      <c r="D29" s="556">
        <f>C29+B29</f>
        <v>4119</v>
      </c>
      <c r="E29" s="557">
        <f>D29/$D$7</f>
        <v>0.007043024174381106</v>
      </c>
      <c r="F29" s="558">
        <v>464</v>
      </c>
      <c r="G29" s="556">
        <v>461</v>
      </c>
      <c r="H29" s="556">
        <f>G29+F29</f>
        <v>925</v>
      </c>
      <c r="I29" s="503">
        <f>IF(ISERROR(D29/H29-1),"         /0",IF(D29/H29&gt;5,"  *  ",(D29/H29-1)))</f>
        <v>3.4529729729729732</v>
      </c>
      <c r="J29" s="558">
        <v>6951</v>
      </c>
      <c r="K29" s="556">
        <v>6216</v>
      </c>
      <c r="L29" s="556">
        <f>K29+J29</f>
        <v>13167</v>
      </c>
      <c r="M29" s="557">
        <f>L29/$L$7</f>
        <v>0.0032896692841777576</v>
      </c>
      <c r="N29" s="556">
        <v>3941</v>
      </c>
      <c r="O29" s="556">
        <v>3791</v>
      </c>
      <c r="P29" s="556">
        <f>O29+N29</f>
        <v>7732</v>
      </c>
      <c r="Q29" s="503">
        <f>IF(ISERROR(L29/P29-1),"         /0",IF(L29/P29&gt;5,"  *  ",(L29/P29-1)))</f>
        <v>0.7029229177444387</v>
      </c>
    </row>
    <row r="30" spans="1:17" s="566" customFormat="1" ht="18.75" customHeight="1">
      <c r="A30" s="559" t="s">
        <v>219</v>
      </c>
      <c r="B30" s="558">
        <v>2033</v>
      </c>
      <c r="C30" s="556">
        <v>2000</v>
      </c>
      <c r="D30" s="556">
        <f>C30+B30</f>
        <v>4033</v>
      </c>
      <c r="E30" s="557">
        <f>D30/$D$7</f>
        <v>0.006895973900286235</v>
      </c>
      <c r="F30" s="558">
        <v>1775</v>
      </c>
      <c r="G30" s="556">
        <v>1607</v>
      </c>
      <c r="H30" s="556">
        <f>G30+F30</f>
        <v>3382</v>
      </c>
      <c r="I30" s="503">
        <f>IF(ISERROR(D30/H30-1),"         /0",IF(D30/H30&gt;5,"  *  ",(D30/H30-1)))</f>
        <v>0.19248965109402727</v>
      </c>
      <c r="J30" s="558">
        <v>13914</v>
      </c>
      <c r="K30" s="556">
        <v>12660</v>
      </c>
      <c r="L30" s="556">
        <f>K30+J30</f>
        <v>26574</v>
      </c>
      <c r="M30" s="557">
        <f>L30/$L$7</f>
        <v>0.006639300642343717</v>
      </c>
      <c r="N30" s="556">
        <v>13472</v>
      </c>
      <c r="O30" s="556">
        <v>12038</v>
      </c>
      <c r="P30" s="556">
        <f>O30+N30</f>
        <v>25510</v>
      </c>
      <c r="Q30" s="503">
        <f>IF(ISERROR(L30/P30-1),"         /0",IF(L30/P30&gt;5,"  *  ",(L30/P30-1)))</f>
        <v>0.041709133673069276</v>
      </c>
    </row>
    <row r="31" spans="1:17" s="566" customFormat="1" ht="18.75" customHeight="1">
      <c r="A31" s="559" t="s">
        <v>218</v>
      </c>
      <c r="B31" s="558">
        <v>1078</v>
      </c>
      <c r="C31" s="556">
        <v>1109</v>
      </c>
      <c r="D31" s="556">
        <f>C31+B31</f>
        <v>2187</v>
      </c>
      <c r="E31" s="557">
        <f>D31/$D$7</f>
        <v>0.0037395226679707403</v>
      </c>
      <c r="F31" s="558">
        <v>838</v>
      </c>
      <c r="G31" s="556">
        <v>759</v>
      </c>
      <c r="H31" s="556">
        <f>G31+F31</f>
        <v>1597</v>
      </c>
      <c r="I31" s="503">
        <f>IF(ISERROR(D31/H31-1),"         /0",IF(D31/H31&gt;5,"  *  ",(D31/H31-1)))</f>
        <v>0.36944270507200994</v>
      </c>
      <c r="J31" s="558">
        <v>7929</v>
      </c>
      <c r="K31" s="556">
        <v>7049</v>
      </c>
      <c r="L31" s="556">
        <f>K31+J31</f>
        <v>14978</v>
      </c>
      <c r="M31" s="557">
        <f>L31/$L$7</f>
        <v>0.0037421331008137353</v>
      </c>
      <c r="N31" s="556">
        <v>6382</v>
      </c>
      <c r="O31" s="556">
        <v>6022</v>
      </c>
      <c r="P31" s="556">
        <f>O31+N31</f>
        <v>12404</v>
      </c>
      <c r="Q31" s="503">
        <f>IF(ISERROR(L31/P31-1),"         /0",IF(L31/P31&gt;5,"  *  ",(L31/P31-1)))</f>
        <v>0.20751370525636892</v>
      </c>
    </row>
    <row r="32" spans="1:17" s="566" customFormat="1" ht="18.75" customHeight="1" thickBot="1">
      <c r="A32" s="559" t="s">
        <v>214</v>
      </c>
      <c r="B32" s="558">
        <v>1050</v>
      </c>
      <c r="C32" s="556">
        <v>687</v>
      </c>
      <c r="D32" s="556">
        <f>C32+B32</f>
        <v>1737</v>
      </c>
      <c r="E32" s="557">
        <f>D32/$D$7</f>
        <v>0.0029700735593347857</v>
      </c>
      <c r="F32" s="558">
        <v>1219</v>
      </c>
      <c r="G32" s="556">
        <v>532</v>
      </c>
      <c r="H32" s="556">
        <f>G32+F32</f>
        <v>1751</v>
      </c>
      <c r="I32" s="503">
        <f>IF(ISERROR(D32/H32-1),"         /0",IF(D32/H32&gt;5,"  *  ",(D32/H32-1)))</f>
        <v>-0.0079954311821816</v>
      </c>
      <c r="J32" s="558">
        <v>6890</v>
      </c>
      <c r="K32" s="556">
        <v>4861</v>
      </c>
      <c r="L32" s="556">
        <f>K32+J32</f>
        <v>11751</v>
      </c>
      <c r="M32" s="557">
        <f>L32/$L$7</f>
        <v>0.0029358930476473632</v>
      </c>
      <c r="N32" s="556">
        <v>5464</v>
      </c>
      <c r="O32" s="556">
        <v>4161</v>
      </c>
      <c r="P32" s="556">
        <f>O32+N32</f>
        <v>9625</v>
      </c>
      <c r="Q32" s="503">
        <f>IF(ISERROR(L32/P32-1),"         /0",IF(L32/P32&gt;5,"  *  ",(L32/P32-1)))</f>
        <v>0.2208831168831169</v>
      </c>
    </row>
    <row r="33" spans="1:17" s="560" customFormat="1" ht="18.75" customHeight="1">
      <c r="A33" s="565" t="s">
        <v>171</v>
      </c>
      <c r="B33" s="563">
        <f>SUM(B34:B37)</f>
        <v>6136</v>
      </c>
      <c r="C33" s="562">
        <f>SUM(C34:C37)</f>
        <v>4699</v>
      </c>
      <c r="D33" s="562">
        <f>C33+B33</f>
        <v>10835</v>
      </c>
      <c r="E33" s="564">
        <f>D33/$D$7</f>
        <v>0.01852662464904571</v>
      </c>
      <c r="F33" s="563">
        <f>SUM(F34:F37)</f>
        <v>6328</v>
      </c>
      <c r="G33" s="562">
        <f>SUM(G34:G37)</f>
        <v>5012</v>
      </c>
      <c r="H33" s="562">
        <f>G33+F33</f>
        <v>11340</v>
      </c>
      <c r="I33" s="561">
        <f>IF(ISERROR(D33/H33-1),"         /0",IF(D33/H33&gt;5,"  *  ",(D33/H33-1)))</f>
        <v>-0.04453262786596124</v>
      </c>
      <c r="J33" s="563">
        <f>SUM(J34:J37)</f>
        <v>40311</v>
      </c>
      <c r="K33" s="562">
        <f>SUM(K34:K37)</f>
        <v>38953</v>
      </c>
      <c r="L33" s="562">
        <f>K33+J33</f>
        <v>79264</v>
      </c>
      <c r="M33" s="564">
        <f>L33/$L$7</f>
        <v>0.019803474302503666</v>
      </c>
      <c r="N33" s="563">
        <f>SUM(N34:N37)</f>
        <v>42188</v>
      </c>
      <c r="O33" s="562">
        <f>SUM(O34:O37)</f>
        <v>39965</v>
      </c>
      <c r="P33" s="562">
        <f>O33+N33</f>
        <v>82153</v>
      </c>
      <c r="Q33" s="561">
        <f>IF(ISERROR(L33/P33-1),"         /0",IF(L33/P33&gt;5,"  *  ",(L33/P33-1)))</f>
        <v>-0.035166092534660964</v>
      </c>
    </row>
    <row r="34" spans="1:17" ht="18.75" customHeight="1">
      <c r="A34" s="559" t="s">
        <v>217</v>
      </c>
      <c r="B34" s="558">
        <v>4609</v>
      </c>
      <c r="C34" s="556">
        <v>3624</v>
      </c>
      <c r="D34" s="556">
        <f>C34+B34</f>
        <v>8233</v>
      </c>
      <c r="E34" s="557">
        <f>D34/$D$7</f>
        <v>0.014077498914221814</v>
      </c>
      <c r="F34" s="558">
        <v>4733</v>
      </c>
      <c r="G34" s="556">
        <v>3533</v>
      </c>
      <c r="H34" s="556">
        <f>G34+F34</f>
        <v>8266</v>
      </c>
      <c r="I34" s="503">
        <f>IF(ISERROR(D34/H34-1),"         /0",IF(D34/H34&gt;5,"  *  ",(D34/H34-1)))</f>
        <v>-0.003992257440116109</v>
      </c>
      <c r="J34" s="558">
        <v>29085</v>
      </c>
      <c r="K34" s="556">
        <v>27866</v>
      </c>
      <c r="L34" s="556">
        <f>K34+J34</f>
        <v>56951</v>
      </c>
      <c r="M34" s="557">
        <f>L34/$L$7</f>
        <v>0.014228750315425493</v>
      </c>
      <c r="N34" s="556">
        <v>30337</v>
      </c>
      <c r="O34" s="556">
        <v>28682</v>
      </c>
      <c r="P34" s="556">
        <f>O34+N34</f>
        <v>59019</v>
      </c>
      <c r="Q34" s="503">
        <f>IF(ISERROR(L34/P34-1),"         /0",IF(L34/P34&gt;5,"  *  ",(L34/P34-1)))</f>
        <v>-0.03503956353038851</v>
      </c>
    </row>
    <row r="35" spans="1:17" ht="18.75" customHeight="1">
      <c r="A35" s="559" t="s">
        <v>216</v>
      </c>
      <c r="B35" s="558">
        <v>1386</v>
      </c>
      <c r="C35" s="556">
        <v>969</v>
      </c>
      <c r="D35" s="556">
        <f>C35+B35</f>
        <v>2355</v>
      </c>
      <c r="E35" s="557">
        <f>D35/$D$7</f>
        <v>0.004026783668528163</v>
      </c>
      <c r="F35" s="558">
        <v>1360</v>
      </c>
      <c r="G35" s="556">
        <v>1263</v>
      </c>
      <c r="H35" s="556">
        <f>G35+F35</f>
        <v>2623</v>
      </c>
      <c r="I35" s="503">
        <f>IF(ISERROR(D35/H35-1),"         /0",IF(D35/H35&gt;5,"  *  ",(D35/H35-1)))</f>
        <v>-0.1021730842546702</v>
      </c>
      <c r="J35" s="558">
        <v>10177</v>
      </c>
      <c r="K35" s="556">
        <v>9575</v>
      </c>
      <c r="L35" s="556">
        <f>K35+J35</f>
        <v>19752</v>
      </c>
      <c r="M35" s="557">
        <f>L35/$L$7</f>
        <v>0.004934878689229063</v>
      </c>
      <c r="N35" s="556">
        <v>10513</v>
      </c>
      <c r="O35" s="556">
        <v>9622</v>
      </c>
      <c r="P35" s="556">
        <f>O35+N35</f>
        <v>20135</v>
      </c>
      <c r="Q35" s="503">
        <f>IF(ISERROR(L35/P35-1),"         /0",IF(L35/P35&gt;5,"  *  ",(L35/P35-1)))</f>
        <v>-0.019021604171840067</v>
      </c>
    </row>
    <row r="36" spans="1:17" ht="18.75" customHeight="1">
      <c r="A36" s="559" t="s">
        <v>215</v>
      </c>
      <c r="B36" s="558">
        <v>127</v>
      </c>
      <c r="C36" s="556">
        <v>106</v>
      </c>
      <c r="D36" s="556">
        <f>C36+B36</f>
        <v>233</v>
      </c>
      <c r="E36" s="557">
        <f>D36/$D$7</f>
        <v>0.0003984036495826166</v>
      </c>
      <c r="F36" s="558">
        <v>227</v>
      </c>
      <c r="G36" s="556">
        <v>216</v>
      </c>
      <c r="H36" s="556">
        <f>G36+F36</f>
        <v>443</v>
      </c>
      <c r="I36" s="503">
        <f>IF(ISERROR(D36/H36-1),"         /0",IF(D36/H36&gt;5,"  *  ",(D36/H36-1)))</f>
        <v>-0.4740406320541761</v>
      </c>
      <c r="J36" s="558">
        <v>910</v>
      </c>
      <c r="K36" s="556">
        <v>1512</v>
      </c>
      <c r="L36" s="556">
        <f>K36+J36</f>
        <v>2422</v>
      </c>
      <c r="M36" s="557">
        <f>L36/$L$7</f>
        <v>0.0006051172633309432</v>
      </c>
      <c r="N36" s="556">
        <v>1076</v>
      </c>
      <c r="O36" s="556">
        <v>1661</v>
      </c>
      <c r="P36" s="556">
        <f>O36+N36</f>
        <v>2737</v>
      </c>
      <c r="Q36" s="503">
        <f>IF(ISERROR(L36/P36-1),"         /0",IF(L36/P36&gt;5,"  *  ",(L36/P36-1)))</f>
        <v>-0.11508951406649615</v>
      </c>
    </row>
    <row r="37" spans="1:17" ht="18.75" customHeight="1" thickBot="1">
      <c r="A37" s="559" t="s">
        <v>214</v>
      </c>
      <c r="B37" s="558">
        <v>14</v>
      </c>
      <c r="C37" s="556">
        <v>0</v>
      </c>
      <c r="D37" s="556">
        <f>C37+B37</f>
        <v>14</v>
      </c>
      <c r="E37" s="557">
        <f>D37/$D$7</f>
        <v>2.3938416713118595E-05</v>
      </c>
      <c r="F37" s="558">
        <v>8</v>
      </c>
      <c r="G37" s="556">
        <v>0</v>
      </c>
      <c r="H37" s="556">
        <f>G37+F37</f>
        <v>8</v>
      </c>
      <c r="I37" s="503">
        <f>IF(ISERROR(D37/H37-1),"         /0",IF(D37/H37&gt;5,"  *  ",(D37/H37-1)))</f>
        <v>0.75</v>
      </c>
      <c r="J37" s="558">
        <v>139</v>
      </c>
      <c r="K37" s="556">
        <v>0</v>
      </c>
      <c r="L37" s="556">
        <f>K37+J37</f>
        <v>139</v>
      </c>
      <c r="M37" s="557">
        <f>L37/$L$7</f>
        <v>3.472803451816726E-05</v>
      </c>
      <c r="N37" s="556">
        <v>262</v>
      </c>
      <c r="O37" s="556">
        <v>0</v>
      </c>
      <c r="P37" s="556">
        <f>O37+N37</f>
        <v>262</v>
      </c>
      <c r="Q37" s="503">
        <f>IF(ISERROR(L37/P37-1),"         /0",IF(L37/P37&gt;5,"  *  ",(L37/P37-1)))</f>
        <v>-0.4694656488549618</v>
      </c>
    </row>
    <row r="38" spans="1:17" ht="18.75" customHeight="1" thickBot="1">
      <c r="A38" s="555" t="s">
        <v>165</v>
      </c>
      <c r="B38" s="501">
        <v>1606</v>
      </c>
      <c r="C38" s="553">
        <v>305</v>
      </c>
      <c r="D38" s="553">
        <f>C38+B38</f>
        <v>1911</v>
      </c>
      <c r="E38" s="554">
        <f>D38/$D$7</f>
        <v>0.003267593881340688</v>
      </c>
      <c r="F38" s="501">
        <v>983</v>
      </c>
      <c r="G38" s="553">
        <v>230</v>
      </c>
      <c r="H38" s="553">
        <f>G38+F38</f>
        <v>1213</v>
      </c>
      <c r="I38" s="498">
        <f>IF(ISERROR(D38/H38-1),"         /0",IF(D38/H38&gt;5,"  *  ",(D38/H38-1)))</f>
        <v>0.5754328112118714</v>
      </c>
      <c r="J38" s="501">
        <v>9612</v>
      </c>
      <c r="K38" s="553">
        <v>2700</v>
      </c>
      <c r="L38" s="553">
        <f>K38+J38</f>
        <v>12312</v>
      </c>
      <c r="M38" s="554">
        <f>L38/$L$7</f>
        <v>0.0030760543955947865</v>
      </c>
      <c r="N38" s="501">
        <v>6166</v>
      </c>
      <c r="O38" s="553">
        <v>1813</v>
      </c>
      <c r="P38" s="553">
        <f>O38+N38</f>
        <v>7979</v>
      </c>
      <c r="Q38" s="498">
        <f>IF(ISERROR(L38/P38-1),"         /0",IF(L38/P38&gt;5,"  *  ",(L38/P38-1)))</f>
        <v>0.5430505075824039</v>
      </c>
    </row>
    <row r="39" ht="14.25">
      <c r="A39" s="219" t="s">
        <v>213</v>
      </c>
    </row>
    <row r="40" ht="14.25">
      <c r="A40" s="219" t="s">
        <v>62</v>
      </c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Q39:Q65536 I39:I65536 Q3:Q6 I3:I6">
    <cfRule type="cellIs" priority="3" dxfId="10" operator="lessThan" stopIfTrue="1">
      <formula>0</formula>
    </cfRule>
  </conditionalFormatting>
  <conditionalFormatting sqref="I7:I38 Q7:Q38">
    <cfRule type="cellIs" priority="1" dxfId="10" operator="lessThan" stopIfTrue="1">
      <formula>0</formula>
    </cfRule>
    <cfRule type="cellIs" priority="2" dxfId="11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Q5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9.140625" style="552" customWidth="1"/>
    <col min="2" max="4" width="9.7109375" style="552" bestFit="1" customWidth="1"/>
    <col min="5" max="5" width="10.7109375" style="552" bestFit="1" customWidth="1"/>
    <col min="6" max="8" width="9.7109375" style="552" bestFit="1" customWidth="1"/>
    <col min="9" max="9" width="9.421875" style="552" bestFit="1" customWidth="1"/>
    <col min="10" max="10" width="12.140625" style="552" customWidth="1"/>
    <col min="11" max="11" width="11.7109375" style="552" customWidth="1"/>
    <col min="12" max="12" width="12.28125" style="552" customWidth="1"/>
    <col min="13" max="13" width="10.7109375" style="552" bestFit="1" customWidth="1"/>
    <col min="14" max="14" width="11.57421875" style="552" customWidth="1"/>
    <col min="15" max="15" width="12.7109375" style="552" customWidth="1"/>
    <col min="16" max="16" width="12.140625" style="552" customWidth="1"/>
    <col min="17" max="17" width="9.421875" style="552" bestFit="1" customWidth="1"/>
    <col min="18" max="16384" width="9.140625" style="552" customWidth="1"/>
  </cols>
  <sheetData>
    <row r="1" spans="16:17" ht="18.75" thickBot="1">
      <c r="P1" s="551" t="s">
        <v>44</v>
      </c>
      <c r="Q1" s="550"/>
    </row>
    <row r="2" ht="5.25" customHeight="1" thickBot="1"/>
    <row r="3" spans="1:17" ht="30" customHeight="1" thickBot="1">
      <c r="A3" s="603" t="s">
        <v>244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1"/>
    </row>
    <row r="4" spans="1:17" s="596" customFormat="1" ht="15.75" customHeight="1" thickBot="1">
      <c r="A4" s="600" t="s">
        <v>243</v>
      </c>
      <c r="B4" s="599" t="s">
        <v>59</v>
      </c>
      <c r="C4" s="598"/>
      <c r="D4" s="598"/>
      <c r="E4" s="598"/>
      <c r="F4" s="598"/>
      <c r="G4" s="598"/>
      <c r="H4" s="598"/>
      <c r="I4" s="597"/>
      <c r="J4" s="599" t="s">
        <v>58</v>
      </c>
      <c r="K4" s="598"/>
      <c r="L4" s="598"/>
      <c r="M4" s="598"/>
      <c r="N4" s="598"/>
      <c r="O4" s="598"/>
      <c r="P4" s="598"/>
      <c r="Q4" s="597"/>
    </row>
    <row r="5" spans="1:17" s="590" customFormat="1" ht="26.25" customHeight="1">
      <c r="A5" s="595"/>
      <c r="B5" s="593" t="s">
        <v>6</v>
      </c>
      <c r="C5" s="592"/>
      <c r="D5" s="592"/>
      <c r="E5" s="591" t="s">
        <v>56</v>
      </c>
      <c r="F5" s="593" t="s">
        <v>5</v>
      </c>
      <c r="G5" s="592"/>
      <c r="H5" s="592"/>
      <c r="I5" s="594" t="s">
        <v>54</v>
      </c>
      <c r="J5" s="593" t="s">
        <v>239</v>
      </c>
      <c r="K5" s="592"/>
      <c r="L5" s="592"/>
      <c r="M5" s="591" t="s">
        <v>56</v>
      </c>
      <c r="N5" s="593" t="s">
        <v>238</v>
      </c>
      <c r="O5" s="592"/>
      <c r="P5" s="592"/>
      <c r="Q5" s="591" t="s">
        <v>54</v>
      </c>
    </row>
    <row r="6" spans="1:17" s="584" customFormat="1" ht="14.25" thickBot="1">
      <c r="A6" s="589"/>
      <c r="B6" s="587" t="s">
        <v>34</v>
      </c>
      <c r="C6" s="586" t="s">
        <v>33</v>
      </c>
      <c r="D6" s="586" t="s">
        <v>30</v>
      </c>
      <c r="E6" s="585"/>
      <c r="F6" s="587" t="s">
        <v>34</v>
      </c>
      <c r="G6" s="586" t="s">
        <v>33</v>
      </c>
      <c r="H6" s="586" t="s">
        <v>30</v>
      </c>
      <c r="I6" s="588"/>
      <c r="J6" s="587" t="s">
        <v>34</v>
      </c>
      <c r="K6" s="586" t="s">
        <v>33</v>
      </c>
      <c r="L6" s="586" t="s">
        <v>30</v>
      </c>
      <c r="M6" s="585"/>
      <c r="N6" s="587" t="s">
        <v>34</v>
      </c>
      <c r="O6" s="586" t="s">
        <v>33</v>
      </c>
      <c r="P6" s="586" t="s">
        <v>30</v>
      </c>
      <c r="Q6" s="585"/>
    </row>
    <row r="7" spans="1:17" s="577" customFormat="1" ht="18" customHeight="1" thickBot="1">
      <c r="A7" s="583" t="s">
        <v>40</v>
      </c>
      <c r="B7" s="581">
        <f>B8+B20+B32+B39+B48+B54</f>
        <v>311004</v>
      </c>
      <c r="C7" s="580">
        <f>C8+C20+C32+C39+C48+C54</f>
        <v>273830</v>
      </c>
      <c r="D7" s="579">
        <f>C7+B7</f>
        <v>584834</v>
      </c>
      <c r="E7" s="582">
        <f>D7/$D$7</f>
        <v>1</v>
      </c>
      <c r="F7" s="581">
        <f>F8+F20+F32+F39+F48+F54</f>
        <v>272824</v>
      </c>
      <c r="G7" s="580">
        <f>G8+G20+G32+G39+G48+G54</f>
        <v>247906</v>
      </c>
      <c r="H7" s="579">
        <f>G7+F7</f>
        <v>520730</v>
      </c>
      <c r="I7" s="578">
        <f>IF(ISERROR(D7/H7-1),"         /0",(D7/H7-1))</f>
        <v>0.12310410385420467</v>
      </c>
      <c r="J7" s="581">
        <f>J8+J20+J32+J39+J48+J54</f>
        <v>2044444</v>
      </c>
      <c r="K7" s="580">
        <f>K8+K20+K32+K39+K48+K54</f>
        <v>1958086</v>
      </c>
      <c r="L7" s="579">
        <f>K7+J7</f>
        <v>4002530</v>
      </c>
      <c r="M7" s="582">
        <f>L7/$L$7</f>
        <v>1</v>
      </c>
      <c r="N7" s="581">
        <f>N8+N20+N32+N39+N48+N54</f>
        <v>1852052</v>
      </c>
      <c r="O7" s="580">
        <f>O8+O20+O32+O39+O48+O54</f>
        <v>1790561</v>
      </c>
      <c r="P7" s="579">
        <f>O7+N7</f>
        <v>3642613</v>
      </c>
      <c r="Q7" s="578">
        <f>IF(ISERROR(L7/P7-1),"         /0",(L7/P7-1))</f>
        <v>0.09880736712903615</v>
      </c>
    </row>
    <row r="8" spans="1:17" s="560" customFormat="1" ht="18.75" customHeight="1">
      <c r="A8" s="565" t="s">
        <v>237</v>
      </c>
      <c r="B8" s="563">
        <f>SUM(B9:B19)</f>
        <v>124332</v>
      </c>
      <c r="C8" s="562">
        <f>SUM(C9:C19)</f>
        <v>110712</v>
      </c>
      <c r="D8" s="562">
        <f>C8+B8</f>
        <v>235044</v>
      </c>
      <c r="E8" s="564">
        <f>D8/$D$7</f>
        <v>0.4018986584227319</v>
      </c>
      <c r="F8" s="563">
        <f>SUM(F9:F19)</f>
        <v>111799</v>
      </c>
      <c r="G8" s="562">
        <f>SUM(G9:G19)</f>
        <v>96687</v>
      </c>
      <c r="H8" s="562">
        <f>G8+F8</f>
        <v>208486</v>
      </c>
      <c r="I8" s="561">
        <f>IF(ISERROR(D8/H8-1),"         /0",IF(D8/H8&gt;5,"  *  ",(D8/H8-1)))</f>
        <v>0.1273850522337232</v>
      </c>
      <c r="J8" s="563">
        <f>SUM(J9:J19)</f>
        <v>794788</v>
      </c>
      <c r="K8" s="562">
        <f>SUM(K9:K19)</f>
        <v>792550</v>
      </c>
      <c r="L8" s="562">
        <f>K8+J8</f>
        <v>1587338</v>
      </c>
      <c r="M8" s="564">
        <f>L8/$L$7</f>
        <v>0.3965836608345222</v>
      </c>
      <c r="N8" s="563">
        <f>SUM(N9:N19)</f>
        <v>706588</v>
      </c>
      <c r="O8" s="562">
        <f>SUM(O9:O19)</f>
        <v>698728</v>
      </c>
      <c r="P8" s="562">
        <f>O8+N8</f>
        <v>1405316</v>
      </c>
      <c r="Q8" s="561">
        <f>IF(ISERROR(L8/P8-1),"         /0",IF(L8/P8&gt;5,"  *  ",(L8/P8-1)))</f>
        <v>0.1295238935584595</v>
      </c>
    </row>
    <row r="9" spans="1:17" ht="18.75" customHeight="1">
      <c r="A9" s="559" t="s">
        <v>53</v>
      </c>
      <c r="B9" s="558">
        <v>42997</v>
      </c>
      <c r="C9" s="556">
        <v>40675</v>
      </c>
      <c r="D9" s="556">
        <f>C9+B9</f>
        <v>83672</v>
      </c>
      <c r="E9" s="557">
        <f>D9/$D$7</f>
        <v>0.14306965737286137</v>
      </c>
      <c r="F9" s="558">
        <v>43199</v>
      </c>
      <c r="G9" s="556">
        <v>39552</v>
      </c>
      <c r="H9" s="556">
        <f>G9+F9</f>
        <v>82751</v>
      </c>
      <c r="I9" s="503">
        <f>IF(ISERROR(D9/H9-1),"         /0",IF(D9/H9&gt;5,"  *  ",(D9/H9-1)))</f>
        <v>0.011129774866768916</v>
      </c>
      <c r="J9" s="558">
        <v>285740</v>
      </c>
      <c r="K9" s="556">
        <v>295299</v>
      </c>
      <c r="L9" s="556">
        <f>K9+J9</f>
        <v>581039</v>
      </c>
      <c r="M9" s="557">
        <f>L9/$L$7</f>
        <v>0.1451679312834632</v>
      </c>
      <c r="N9" s="556">
        <v>277640</v>
      </c>
      <c r="O9" s="556">
        <v>288902</v>
      </c>
      <c r="P9" s="556">
        <f>O9+N9</f>
        <v>566542</v>
      </c>
      <c r="Q9" s="503">
        <f>IF(ISERROR(L9/P9-1),"         /0",IF(L9/P9&gt;5,"  *  ",(L9/P9-1)))</f>
        <v>0.025588570662016252</v>
      </c>
    </row>
    <row r="10" spans="1:17" ht="18.75" customHeight="1">
      <c r="A10" s="559" t="s">
        <v>95</v>
      </c>
      <c r="B10" s="558">
        <v>22314</v>
      </c>
      <c r="C10" s="556">
        <v>19710</v>
      </c>
      <c r="D10" s="556">
        <f>C10+B10</f>
        <v>42024</v>
      </c>
      <c r="E10" s="557">
        <f>D10/$D$7</f>
        <v>0.0718562874251497</v>
      </c>
      <c r="F10" s="558">
        <v>22929</v>
      </c>
      <c r="G10" s="556">
        <v>20192</v>
      </c>
      <c r="H10" s="556">
        <f>G10+F10</f>
        <v>43121</v>
      </c>
      <c r="I10" s="503">
        <f>IF(ISERROR(D10/H10-1),"         /0",IF(D10/H10&gt;5,"  *  ",(D10/H10-1)))</f>
        <v>-0.025440040815379983</v>
      </c>
      <c r="J10" s="558">
        <v>143971</v>
      </c>
      <c r="K10" s="556">
        <v>149525</v>
      </c>
      <c r="L10" s="556">
        <f>K10+J10</f>
        <v>293496</v>
      </c>
      <c r="M10" s="557">
        <f>L10/$L$7</f>
        <v>0.07332762028017278</v>
      </c>
      <c r="N10" s="556">
        <v>145863</v>
      </c>
      <c r="O10" s="556">
        <v>152500</v>
      </c>
      <c r="P10" s="556">
        <f>O10+N10</f>
        <v>298363</v>
      </c>
      <c r="Q10" s="503">
        <f>IF(ISERROR(L10/P10-1),"         /0",IF(L10/P10&gt;5,"  *  ",(L10/P10-1)))</f>
        <v>-0.0163123443590526</v>
      </c>
    </row>
    <row r="11" spans="1:17" ht="18.75" customHeight="1">
      <c r="A11" s="559" t="s">
        <v>91</v>
      </c>
      <c r="B11" s="558">
        <v>13178</v>
      </c>
      <c r="C11" s="556">
        <v>11420</v>
      </c>
      <c r="D11" s="556">
        <f>C11+B11</f>
        <v>24598</v>
      </c>
      <c r="E11" s="557">
        <f>D11/$D$7</f>
        <v>0.04205979816494937</v>
      </c>
      <c r="F11" s="558">
        <v>12073</v>
      </c>
      <c r="G11" s="556">
        <v>9663</v>
      </c>
      <c r="H11" s="556">
        <f>G11+F11</f>
        <v>21736</v>
      </c>
      <c r="I11" s="503">
        <f>IF(ISERROR(D11/H11-1),"         /0",IF(D11/H11&gt;5,"  *  ",(D11/H11-1)))</f>
        <v>0.13167096061832906</v>
      </c>
      <c r="J11" s="558">
        <v>81202</v>
      </c>
      <c r="K11" s="556">
        <v>82567</v>
      </c>
      <c r="L11" s="556">
        <f>K11+J11</f>
        <v>163769</v>
      </c>
      <c r="M11" s="557">
        <f>L11/$L$7</f>
        <v>0.040916370395724704</v>
      </c>
      <c r="N11" s="556">
        <v>66550</v>
      </c>
      <c r="O11" s="556">
        <v>66559</v>
      </c>
      <c r="P11" s="556">
        <f>O11+N11</f>
        <v>133109</v>
      </c>
      <c r="Q11" s="503">
        <f>IF(ISERROR(L11/P11-1),"         /0",IF(L11/P11&gt;5,"  *  ",(L11/P11-1)))</f>
        <v>0.2303375429159562</v>
      </c>
    </row>
    <row r="12" spans="1:17" ht="18.75" customHeight="1">
      <c r="A12" s="559" t="s">
        <v>52</v>
      </c>
      <c r="B12" s="558">
        <v>12452</v>
      </c>
      <c r="C12" s="556">
        <v>10819</v>
      </c>
      <c r="D12" s="556">
        <f>C12+B12</f>
        <v>23271</v>
      </c>
      <c r="E12" s="557">
        <f>D12/$D$7</f>
        <v>0.03979077823792734</v>
      </c>
      <c r="F12" s="558"/>
      <c r="G12" s="556"/>
      <c r="H12" s="556">
        <f>G12+F12</f>
        <v>0</v>
      </c>
      <c r="I12" s="503" t="str">
        <f>IF(ISERROR(D12/H12-1),"         /0",IF(D12/H12&gt;5,"  *  ",(D12/H12-1)))</f>
        <v>         /0</v>
      </c>
      <c r="J12" s="558">
        <v>65231</v>
      </c>
      <c r="K12" s="556">
        <v>63304</v>
      </c>
      <c r="L12" s="556">
        <f>K12+J12</f>
        <v>128535</v>
      </c>
      <c r="M12" s="557">
        <f>L12/$L$7</f>
        <v>0.03211343825030668</v>
      </c>
      <c r="N12" s="556"/>
      <c r="O12" s="556"/>
      <c r="P12" s="556">
        <f>O12+N12</f>
        <v>0</v>
      </c>
      <c r="Q12" s="503" t="str">
        <f>IF(ISERROR(L12/P12-1),"         /0",IF(L12/P12&gt;5,"  *  ",(L12/P12-1)))</f>
        <v>         /0</v>
      </c>
    </row>
    <row r="13" spans="1:17" ht="18.75" customHeight="1">
      <c r="A13" s="559" t="s">
        <v>89</v>
      </c>
      <c r="B13" s="558">
        <v>9444</v>
      </c>
      <c r="C13" s="556">
        <v>9751</v>
      </c>
      <c r="D13" s="556">
        <f>C13+B13</f>
        <v>19195</v>
      </c>
      <c r="E13" s="557">
        <f>D13/$D$7</f>
        <v>0.032821279200593675</v>
      </c>
      <c r="F13" s="558">
        <v>9887</v>
      </c>
      <c r="G13" s="556">
        <v>9793</v>
      </c>
      <c r="H13" s="556">
        <f>G13+F13</f>
        <v>19680</v>
      </c>
      <c r="I13" s="503">
        <f>IF(ISERROR(D13/H13-1),"         /0",IF(D13/H13&gt;5,"  *  ",(D13/H13-1)))</f>
        <v>-0.024644308943089444</v>
      </c>
      <c r="J13" s="558">
        <v>63802</v>
      </c>
      <c r="K13" s="556">
        <v>72159</v>
      </c>
      <c r="L13" s="556">
        <f>K13+J13</f>
        <v>135961</v>
      </c>
      <c r="M13" s="557">
        <f>L13/$L$7</f>
        <v>0.033968764756291646</v>
      </c>
      <c r="N13" s="556">
        <v>67141</v>
      </c>
      <c r="O13" s="556">
        <v>71942</v>
      </c>
      <c r="P13" s="556">
        <f>O13+N13</f>
        <v>139083</v>
      </c>
      <c r="Q13" s="503">
        <f>IF(ISERROR(L13/P13-1),"         /0",IF(L13/P13&gt;5,"  *  ",(L13/P13-1)))</f>
        <v>-0.022447028033620198</v>
      </c>
    </row>
    <row r="14" spans="1:17" ht="18.75" customHeight="1">
      <c r="A14" s="559" t="s">
        <v>87</v>
      </c>
      <c r="B14" s="558">
        <v>8789</v>
      </c>
      <c r="C14" s="556">
        <v>7684</v>
      </c>
      <c r="D14" s="556">
        <f>C14+B14</f>
        <v>16473</v>
      </c>
      <c r="E14" s="557">
        <f>D14/$D$7</f>
        <v>0.028166967036800186</v>
      </c>
      <c r="F14" s="558">
        <v>8435</v>
      </c>
      <c r="G14" s="556">
        <v>6994</v>
      </c>
      <c r="H14" s="556">
        <f>G14+F14</f>
        <v>15429</v>
      </c>
      <c r="I14" s="503">
        <f>IF(ISERROR(D14/H14-1),"         /0",IF(D14/H14&gt;5,"  *  ",(D14/H14-1)))</f>
        <v>0.0676647870892475</v>
      </c>
      <c r="J14" s="558">
        <v>53435</v>
      </c>
      <c r="K14" s="556">
        <v>53318</v>
      </c>
      <c r="L14" s="556">
        <f>K14+J14</f>
        <v>106753</v>
      </c>
      <c r="M14" s="557">
        <f>L14/$L$7</f>
        <v>0.026671380351927405</v>
      </c>
      <c r="N14" s="556">
        <v>52692</v>
      </c>
      <c r="O14" s="556">
        <v>49416</v>
      </c>
      <c r="P14" s="556">
        <f>O14+N14</f>
        <v>102108</v>
      </c>
      <c r="Q14" s="503">
        <f>IF(ISERROR(L14/P14-1),"         /0",IF(L14/P14&gt;5,"  *  ",(L14/P14-1)))</f>
        <v>0.04549104869354026</v>
      </c>
    </row>
    <row r="15" spans="1:17" ht="18.75" customHeight="1">
      <c r="A15" s="559" t="s">
        <v>82</v>
      </c>
      <c r="B15" s="558">
        <v>4190</v>
      </c>
      <c r="C15" s="556">
        <v>4015</v>
      </c>
      <c r="D15" s="556">
        <f>C15+B15</f>
        <v>8205</v>
      </c>
      <c r="E15" s="557">
        <f>D15/$D$7</f>
        <v>0.014029622080795575</v>
      </c>
      <c r="F15" s="558">
        <v>4456</v>
      </c>
      <c r="G15" s="556">
        <v>4035</v>
      </c>
      <c r="H15" s="556">
        <f>G15+F15</f>
        <v>8491</v>
      </c>
      <c r="I15" s="503">
        <f>IF(ISERROR(D15/H15-1),"         /0",IF(D15/H15&gt;5,"  *  ",(D15/H15-1)))</f>
        <v>-0.03368272288305263</v>
      </c>
      <c r="J15" s="558">
        <v>29830</v>
      </c>
      <c r="K15" s="556">
        <v>28714</v>
      </c>
      <c r="L15" s="556">
        <f>K15+J15</f>
        <v>58544</v>
      </c>
      <c r="M15" s="557">
        <f>L15/$L$7</f>
        <v>0.014626748581522186</v>
      </c>
      <c r="N15" s="556">
        <v>24953</v>
      </c>
      <c r="O15" s="556">
        <v>23494</v>
      </c>
      <c r="P15" s="556">
        <f>O15+N15</f>
        <v>48447</v>
      </c>
      <c r="Q15" s="503">
        <f>IF(ISERROR(L15/P15-1),"         /0",IF(L15/P15&gt;5,"  *  ",(L15/P15-1)))</f>
        <v>0.2084133176460874</v>
      </c>
    </row>
    <row r="16" spans="1:17" ht="18.75" customHeight="1">
      <c r="A16" s="559" t="s">
        <v>81</v>
      </c>
      <c r="B16" s="558">
        <v>3758</v>
      </c>
      <c r="C16" s="556">
        <v>2865</v>
      </c>
      <c r="D16" s="556">
        <f>C16+B16</f>
        <v>6623</v>
      </c>
      <c r="E16" s="557">
        <f>D16/$D$7</f>
        <v>0.011324580992213175</v>
      </c>
      <c r="F16" s="558">
        <v>2766</v>
      </c>
      <c r="G16" s="556">
        <v>2186</v>
      </c>
      <c r="H16" s="556">
        <f>G16+F16</f>
        <v>4952</v>
      </c>
      <c r="I16" s="503">
        <f>IF(ISERROR(D16/H16-1),"         /0",IF(D16/H16&gt;5,"  *  ",(D16/H16-1)))</f>
        <v>0.33743941841680125</v>
      </c>
      <c r="J16" s="558">
        <v>22970</v>
      </c>
      <c r="K16" s="556">
        <v>19465</v>
      </c>
      <c r="L16" s="556">
        <f>K16+J16</f>
        <v>42435</v>
      </c>
      <c r="M16" s="557">
        <f>L16/$L$7</f>
        <v>0.010602044207039047</v>
      </c>
      <c r="N16" s="556">
        <v>20237</v>
      </c>
      <c r="O16" s="556">
        <v>16082</v>
      </c>
      <c r="P16" s="556">
        <f>O16+N16</f>
        <v>36319</v>
      </c>
      <c r="Q16" s="503">
        <f>IF(ISERROR(L16/P16-1),"         /0",IF(L16/P16&gt;5,"  *  ",(L16/P16-1)))</f>
        <v>0.16839670695779074</v>
      </c>
    </row>
    <row r="17" spans="1:17" ht="18.75" customHeight="1">
      <c r="A17" s="559" t="s">
        <v>94</v>
      </c>
      <c r="B17" s="558">
        <v>2533</v>
      </c>
      <c r="C17" s="556">
        <v>1495</v>
      </c>
      <c r="D17" s="556">
        <f>C17+B17</f>
        <v>4028</v>
      </c>
      <c r="E17" s="557">
        <f>D17/$D$7</f>
        <v>0.006887424465745836</v>
      </c>
      <c r="F17" s="558">
        <v>2754</v>
      </c>
      <c r="G17" s="556">
        <v>1660</v>
      </c>
      <c r="H17" s="556">
        <f>G17+F17</f>
        <v>4414</v>
      </c>
      <c r="I17" s="503">
        <f>IF(ISERROR(D17/H17-1),"         /0",IF(D17/H17&gt;5,"  *  ",(D17/H17-1)))</f>
        <v>-0.08744902582691438</v>
      </c>
      <c r="J17" s="558">
        <v>15825</v>
      </c>
      <c r="K17" s="556">
        <v>12992</v>
      </c>
      <c r="L17" s="556">
        <f>K17+J17</f>
        <v>28817</v>
      </c>
      <c r="M17" s="557">
        <f>L17/$L$7</f>
        <v>0.0071996961921584595</v>
      </c>
      <c r="N17" s="556">
        <v>17477</v>
      </c>
      <c r="O17" s="556">
        <v>13417</v>
      </c>
      <c r="P17" s="556">
        <f>O17+N17</f>
        <v>30894</v>
      </c>
      <c r="Q17" s="503">
        <f>IF(ISERROR(L17/P17-1),"         /0",IF(L17/P17&gt;5,"  *  ",(L17/P17-1)))</f>
        <v>-0.06722988282514408</v>
      </c>
    </row>
    <row r="18" spans="1:17" ht="18.75" customHeight="1">
      <c r="A18" s="559" t="s">
        <v>84</v>
      </c>
      <c r="B18" s="558">
        <v>2008</v>
      </c>
      <c r="C18" s="556">
        <v>1842</v>
      </c>
      <c r="D18" s="556">
        <f>C18+B18</f>
        <v>3850</v>
      </c>
      <c r="E18" s="557">
        <f>D18/$D$7</f>
        <v>0.006583064596107613</v>
      </c>
      <c r="F18" s="558">
        <v>2030</v>
      </c>
      <c r="G18" s="556">
        <v>2273</v>
      </c>
      <c r="H18" s="556">
        <f>G18+F18</f>
        <v>4303</v>
      </c>
      <c r="I18" s="503">
        <f>IF(ISERROR(D18/H18-1),"         /0",IF(D18/H18&gt;5,"  *  ",(D18/H18-1)))</f>
        <v>-0.10527538926330471</v>
      </c>
      <c r="J18" s="558">
        <v>12736</v>
      </c>
      <c r="K18" s="556">
        <v>13861</v>
      </c>
      <c r="L18" s="556">
        <f>K18+J18</f>
        <v>26597</v>
      </c>
      <c r="M18" s="557">
        <f>L18/$L$7</f>
        <v>0.006645047007767587</v>
      </c>
      <c r="N18" s="556">
        <v>12822</v>
      </c>
      <c r="O18" s="556">
        <v>14859</v>
      </c>
      <c r="P18" s="556">
        <f>O18+N18</f>
        <v>27681</v>
      </c>
      <c r="Q18" s="503">
        <f>IF(ISERROR(L18/P18-1),"         /0",IF(L18/P18&gt;5,"  *  ",(L18/P18-1)))</f>
        <v>-0.03916043495538457</v>
      </c>
    </row>
    <row r="19" spans="1:17" ht="18.75" customHeight="1" thickBot="1">
      <c r="A19" s="559" t="s">
        <v>64</v>
      </c>
      <c r="B19" s="558">
        <v>2669</v>
      </c>
      <c r="C19" s="556">
        <v>436</v>
      </c>
      <c r="D19" s="556">
        <f>C19+B19</f>
        <v>3105</v>
      </c>
      <c r="E19" s="557">
        <f>D19/$D$7</f>
        <v>0.0053091988495880885</v>
      </c>
      <c r="F19" s="558">
        <v>3270</v>
      </c>
      <c r="G19" s="556">
        <v>339</v>
      </c>
      <c r="H19" s="556">
        <f>G19+F19</f>
        <v>3609</v>
      </c>
      <c r="I19" s="503">
        <f>IF(ISERROR(D19/H19-1),"         /0",IF(D19/H19&gt;5,"  *  ",(D19/H19-1)))</f>
        <v>-0.13965087281795507</v>
      </c>
      <c r="J19" s="558">
        <v>20046</v>
      </c>
      <c r="K19" s="556">
        <v>1346</v>
      </c>
      <c r="L19" s="556">
        <f>K19+J19</f>
        <v>21392</v>
      </c>
      <c r="M19" s="557">
        <f>L19/$L$7</f>
        <v>0.005344619528148446</v>
      </c>
      <c r="N19" s="556">
        <v>21213</v>
      </c>
      <c r="O19" s="556">
        <v>1557</v>
      </c>
      <c r="P19" s="556">
        <f>O19+N19</f>
        <v>22770</v>
      </c>
      <c r="Q19" s="503">
        <f>IF(ISERROR(L19/P19-1),"         /0",IF(L19/P19&gt;5,"  *  ",(L19/P19-1)))</f>
        <v>-0.06051822573561705</v>
      </c>
    </row>
    <row r="20" spans="1:17" s="560" customFormat="1" ht="18.75" customHeight="1">
      <c r="A20" s="565" t="s">
        <v>198</v>
      </c>
      <c r="B20" s="563">
        <f>SUM(B21:B31)</f>
        <v>77039</v>
      </c>
      <c r="C20" s="562">
        <f>SUM(C21:C31)</f>
        <v>75365</v>
      </c>
      <c r="D20" s="562">
        <f>C20+B20</f>
        <v>152404</v>
      </c>
      <c r="E20" s="564">
        <f>D20/$D$7</f>
        <v>0.260593604339009</v>
      </c>
      <c r="F20" s="563">
        <f>SUM(F21:F31)</f>
        <v>63476</v>
      </c>
      <c r="G20" s="562">
        <f>SUM(G21:G31)</f>
        <v>64962</v>
      </c>
      <c r="H20" s="562">
        <f>G20+F20</f>
        <v>128438</v>
      </c>
      <c r="I20" s="561">
        <f>IF(ISERROR(D20/H20-1),"         /0",IF(D20/H20&gt;5,"  *  ",(D20/H20-1)))</f>
        <v>0.18659586726669675</v>
      </c>
      <c r="J20" s="563">
        <f>SUM(J21:J31)</f>
        <v>517393</v>
      </c>
      <c r="K20" s="562">
        <f>SUM(K21:K31)</f>
        <v>510828</v>
      </c>
      <c r="L20" s="562">
        <f>K20+J20</f>
        <v>1028221</v>
      </c>
      <c r="M20" s="564">
        <f>L20/$L$7</f>
        <v>0.25689276532593136</v>
      </c>
      <c r="N20" s="563">
        <f>SUM(N21:N31)</f>
        <v>459772</v>
      </c>
      <c r="O20" s="562">
        <f>SUM(O21:O31)</f>
        <v>457972</v>
      </c>
      <c r="P20" s="562">
        <f>O20+N20</f>
        <v>917744</v>
      </c>
      <c r="Q20" s="561">
        <f>IF(ISERROR(L20/P20-1),"         /0",IF(L20/P20&gt;5,"  *  ",(L20/P20-1)))</f>
        <v>0.12037888561516064</v>
      </c>
    </row>
    <row r="21" spans="1:17" ht="18.75" customHeight="1">
      <c r="A21" s="571" t="s">
        <v>53</v>
      </c>
      <c r="B21" s="569">
        <v>25457</v>
      </c>
      <c r="C21" s="568">
        <v>24701</v>
      </c>
      <c r="D21" s="568">
        <f>C21+B21</f>
        <v>50158</v>
      </c>
      <c r="E21" s="570">
        <f>D21/$D$7</f>
        <v>0.0857645075354716</v>
      </c>
      <c r="F21" s="569">
        <v>30331</v>
      </c>
      <c r="G21" s="568">
        <v>33118</v>
      </c>
      <c r="H21" s="568">
        <f>G21+F21</f>
        <v>63449</v>
      </c>
      <c r="I21" s="567">
        <f>IF(ISERROR(D21/H21-1),"         /0",IF(D21/H21&gt;5,"  *  ",(D21/H21-1)))</f>
        <v>-0.20947532664029378</v>
      </c>
      <c r="J21" s="569">
        <v>217032</v>
      </c>
      <c r="K21" s="568">
        <v>218498</v>
      </c>
      <c r="L21" s="568">
        <f>K21+J21</f>
        <v>435530</v>
      </c>
      <c r="M21" s="570">
        <f>L21/$L$7</f>
        <v>0.10881367535034091</v>
      </c>
      <c r="N21" s="568">
        <v>222930</v>
      </c>
      <c r="O21" s="568">
        <v>236206</v>
      </c>
      <c r="P21" s="568">
        <f>O21+N21</f>
        <v>459136</v>
      </c>
      <c r="Q21" s="567">
        <f>IF(ISERROR(L21/P21-1),"         /0",IF(L21/P21&gt;5,"  *  ",(L21/P21-1)))</f>
        <v>-0.051413960133816605</v>
      </c>
    </row>
    <row r="22" spans="1:17" ht="18.75" customHeight="1">
      <c r="A22" s="571" t="s">
        <v>92</v>
      </c>
      <c r="B22" s="569">
        <v>12508</v>
      </c>
      <c r="C22" s="568">
        <v>12821</v>
      </c>
      <c r="D22" s="568">
        <f>C22+B22</f>
        <v>25329</v>
      </c>
      <c r="E22" s="570">
        <f>D22/$D$7</f>
        <v>0.04330972549475578</v>
      </c>
      <c r="F22" s="569">
        <v>1869</v>
      </c>
      <c r="G22" s="568">
        <v>1904</v>
      </c>
      <c r="H22" s="568">
        <f>G22+F22</f>
        <v>3773</v>
      </c>
      <c r="I22" s="567" t="str">
        <f>IF(ISERROR(D22/H22-1),"         /0",IF(D22/H22&gt;5,"  *  ",(D22/H22-1)))</f>
        <v>  *  </v>
      </c>
      <c r="J22" s="569">
        <v>29459</v>
      </c>
      <c r="K22" s="568">
        <v>29929</v>
      </c>
      <c r="L22" s="568">
        <f>K22+J22</f>
        <v>59388</v>
      </c>
      <c r="M22" s="570">
        <f>L22/$L$7</f>
        <v>0.0148376152083807</v>
      </c>
      <c r="N22" s="568">
        <v>12768</v>
      </c>
      <c r="O22" s="568">
        <v>13375</v>
      </c>
      <c r="P22" s="568">
        <f>O22+N22</f>
        <v>26143</v>
      </c>
      <c r="Q22" s="567">
        <f>IF(ISERROR(L22/P22-1),"         /0",IF(L22/P22&gt;5,"  *  ",(L22/P22-1)))</f>
        <v>1.2716597177064606</v>
      </c>
    </row>
    <row r="23" spans="1:17" ht="18.75" customHeight="1">
      <c r="A23" s="571" t="s">
        <v>90</v>
      </c>
      <c r="B23" s="569">
        <v>10437</v>
      </c>
      <c r="C23" s="568">
        <v>10222</v>
      </c>
      <c r="D23" s="568">
        <f>C23+B23</f>
        <v>20659</v>
      </c>
      <c r="E23" s="570">
        <f>D23/$D$7</f>
        <v>0.03532455363402265</v>
      </c>
      <c r="F23" s="569">
        <v>7339</v>
      </c>
      <c r="G23" s="568">
        <v>6736</v>
      </c>
      <c r="H23" s="568">
        <f>G23+F23</f>
        <v>14075</v>
      </c>
      <c r="I23" s="567">
        <f>IF(ISERROR(D23/H23-1),"         /0",IF(D23/H23&gt;5,"  *  ",(D23/H23-1)))</f>
        <v>0.4677797513321491</v>
      </c>
      <c r="J23" s="569">
        <v>67482</v>
      </c>
      <c r="K23" s="568">
        <v>65942</v>
      </c>
      <c r="L23" s="568">
        <f>K23+J23</f>
        <v>133424</v>
      </c>
      <c r="M23" s="570">
        <f>L23/$L$7</f>
        <v>0.033334915665841354</v>
      </c>
      <c r="N23" s="568">
        <v>49953</v>
      </c>
      <c r="O23" s="568">
        <v>48919</v>
      </c>
      <c r="P23" s="568">
        <f>O23+N23</f>
        <v>98872</v>
      </c>
      <c r="Q23" s="567">
        <f>IF(ISERROR(L23/P23-1),"         /0",IF(L23/P23&gt;5,"  *  ",(L23/P23-1)))</f>
        <v>0.34946193057690755</v>
      </c>
    </row>
    <row r="24" spans="1:17" ht="18.75" customHeight="1">
      <c r="A24" s="571" t="s">
        <v>88</v>
      </c>
      <c r="B24" s="569">
        <v>10278</v>
      </c>
      <c r="C24" s="568">
        <v>9615</v>
      </c>
      <c r="D24" s="568">
        <f>C24+B24</f>
        <v>19893</v>
      </c>
      <c r="E24" s="570">
        <f>D24/$D$7</f>
        <v>0.034014780262433444</v>
      </c>
      <c r="F24" s="569">
        <v>9357</v>
      </c>
      <c r="G24" s="568">
        <v>8775</v>
      </c>
      <c r="H24" s="568">
        <f>G24+F24</f>
        <v>18132</v>
      </c>
      <c r="I24" s="567">
        <f>IF(ISERROR(D24/H24-1),"         /0",IF(D24/H24&gt;5,"  *  ",(D24/H24-1)))</f>
        <v>0.09712111184645922</v>
      </c>
      <c r="J24" s="569">
        <v>73636</v>
      </c>
      <c r="K24" s="568">
        <v>69272</v>
      </c>
      <c r="L24" s="568">
        <f>K24+J24</f>
        <v>142908</v>
      </c>
      <c r="M24" s="570">
        <f>L24/$L$7</f>
        <v>0.03570441695627516</v>
      </c>
      <c r="N24" s="568">
        <v>51518</v>
      </c>
      <c r="O24" s="568">
        <v>51198</v>
      </c>
      <c r="P24" s="568">
        <f>O24+N24</f>
        <v>102716</v>
      </c>
      <c r="Q24" s="567">
        <f>IF(ISERROR(L24/P24-1),"         /0",IF(L24/P24&gt;5,"  *  ",(L24/P24-1)))</f>
        <v>0.39129249581369985</v>
      </c>
    </row>
    <row r="25" spans="1:17" ht="18.75" customHeight="1">
      <c r="A25" s="571" t="s">
        <v>51</v>
      </c>
      <c r="B25" s="569">
        <v>3558</v>
      </c>
      <c r="C25" s="568">
        <v>3864</v>
      </c>
      <c r="D25" s="568">
        <f>C25+B25</f>
        <v>7422</v>
      </c>
      <c r="E25" s="570">
        <f>D25/$D$7</f>
        <v>0.012690780631769014</v>
      </c>
      <c r="F25" s="569">
        <v>1714</v>
      </c>
      <c r="G25" s="568">
        <v>2751</v>
      </c>
      <c r="H25" s="568">
        <f>G25+F25</f>
        <v>4465</v>
      </c>
      <c r="I25" s="567">
        <f>IF(ISERROR(D25/H25-1),"         /0",IF(D25/H25&gt;5,"  *  ",(D25/H25-1)))</f>
        <v>0.6622620380739082</v>
      </c>
      <c r="J25" s="569">
        <v>21953</v>
      </c>
      <c r="K25" s="568">
        <v>22636</v>
      </c>
      <c r="L25" s="568">
        <f>K25+J25</f>
        <v>44589</v>
      </c>
      <c r="M25" s="570">
        <f>L25/$L$7</f>
        <v>0.011140203821083165</v>
      </c>
      <c r="N25" s="568">
        <v>18896</v>
      </c>
      <c r="O25" s="568">
        <v>17223</v>
      </c>
      <c r="P25" s="568">
        <f>O25+N25</f>
        <v>36119</v>
      </c>
      <c r="Q25" s="567">
        <f>IF(ISERROR(L25/P25-1),"         /0",IF(L25/P25&gt;5,"  *  ",(L25/P25-1)))</f>
        <v>0.2345026163515047</v>
      </c>
    </row>
    <row r="26" spans="1:17" ht="18.75" customHeight="1">
      <c r="A26" s="571" t="s">
        <v>50</v>
      </c>
      <c r="B26" s="569">
        <v>3392</v>
      </c>
      <c r="C26" s="568">
        <v>3407</v>
      </c>
      <c r="D26" s="568">
        <f>C26+B26</f>
        <v>6799</v>
      </c>
      <c r="E26" s="570">
        <f>D26/$D$7</f>
        <v>0.011625521088035237</v>
      </c>
      <c r="F26" s="569">
        <v>5688</v>
      </c>
      <c r="G26" s="568">
        <v>3988</v>
      </c>
      <c r="H26" s="568">
        <f>G26+F26</f>
        <v>9676</v>
      </c>
      <c r="I26" s="567">
        <f>IF(ISERROR(D26/H26-1),"         /0",IF(D26/H26&gt;5,"  *  ",(D26/H26-1)))</f>
        <v>-0.2973336089293096</v>
      </c>
      <c r="J26" s="569">
        <v>32537</v>
      </c>
      <c r="K26" s="568">
        <v>28307</v>
      </c>
      <c r="L26" s="568">
        <f>K26+J26</f>
        <v>60844</v>
      </c>
      <c r="M26" s="570">
        <f>L26/$L$7</f>
        <v>0.015201385123909127</v>
      </c>
      <c r="N26" s="568">
        <v>47637</v>
      </c>
      <c r="O26" s="568">
        <v>31411</v>
      </c>
      <c r="P26" s="568">
        <f>O26+N26</f>
        <v>79048</v>
      </c>
      <c r="Q26" s="567">
        <f>IF(ISERROR(L26/P26-1),"         /0",IF(L26/P26&gt;5,"  *  ",(L26/P26-1)))</f>
        <v>-0.23029045643153523</v>
      </c>
    </row>
    <row r="27" spans="1:17" ht="18.75" customHeight="1">
      <c r="A27" s="571" t="s">
        <v>84</v>
      </c>
      <c r="B27" s="569">
        <v>3225</v>
      </c>
      <c r="C27" s="568">
        <v>3144</v>
      </c>
      <c r="D27" s="568">
        <f>C27+B27</f>
        <v>6369</v>
      </c>
      <c r="E27" s="570">
        <f>D27/$D$7</f>
        <v>0.01089026971756088</v>
      </c>
      <c r="F27" s="569">
        <v>1365</v>
      </c>
      <c r="G27" s="568">
        <v>1471</v>
      </c>
      <c r="H27" s="568">
        <f>G27+F27</f>
        <v>2836</v>
      </c>
      <c r="I27" s="567">
        <f>IF(ISERROR(D27/H27-1),"         /0",IF(D27/H27&gt;5,"  *  ",(D27/H27-1)))</f>
        <v>1.2457686882933707</v>
      </c>
      <c r="J27" s="569">
        <v>15155</v>
      </c>
      <c r="K27" s="568">
        <v>15852</v>
      </c>
      <c r="L27" s="568">
        <f>K27+J27</f>
        <v>31007</v>
      </c>
      <c r="M27" s="570">
        <f>L27/$L$7</f>
        <v>0.0077468501173008075</v>
      </c>
      <c r="N27" s="568">
        <v>13183</v>
      </c>
      <c r="O27" s="568">
        <v>13484</v>
      </c>
      <c r="P27" s="568">
        <f>O27+N27</f>
        <v>26667</v>
      </c>
      <c r="Q27" s="567">
        <f>IF(ISERROR(L27/P27-1),"         /0",IF(L27/P27&gt;5,"  *  ",(L27/P27-1)))</f>
        <v>0.16274796565042937</v>
      </c>
    </row>
    <row r="28" spans="1:17" ht="18.75" customHeight="1">
      <c r="A28" s="571" t="s">
        <v>94</v>
      </c>
      <c r="B28" s="569">
        <v>2764</v>
      </c>
      <c r="C28" s="568">
        <v>2481</v>
      </c>
      <c r="D28" s="568">
        <f>C28+B28</f>
        <v>5245</v>
      </c>
      <c r="E28" s="570">
        <f>D28/$D$7</f>
        <v>0.008968356832879073</v>
      </c>
      <c r="F28" s="569">
        <v>1835</v>
      </c>
      <c r="G28" s="568">
        <v>2135</v>
      </c>
      <c r="H28" s="568">
        <f>G28+F28</f>
        <v>3970</v>
      </c>
      <c r="I28" s="567">
        <f>IF(ISERROR(D28/H28-1),"         /0",IF(D28/H28&gt;5,"  *  ",(D28/H28-1)))</f>
        <v>0.32115869017632237</v>
      </c>
      <c r="J28" s="569">
        <v>17583</v>
      </c>
      <c r="K28" s="568">
        <v>17698</v>
      </c>
      <c r="L28" s="568">
        <f>K28+J28</f>
        <v>35281</v>
      </c>
      <c r="M28" s="570">
        <f>L28/$L$7</f>
        <v>0.008814674718240713</v>
      </c>
      <c r="N28" s="568">
        <v>14644</v>
      </c>
      <c r="O28" s="568">
        <v>16855</v>
      </c>
      <c r="P28" s="568">
        <f>O28+N28</f>
        <v>31499</v>
      </c>
      <c r="Q28" s="567">
        <f>IF(ISERROR(L28/P28-1),"         /0",IF(L28/P28&gt;5,"  *  ",(L28/P28-1)))</f>
        <v>0.12006730372392771</v>
      </c>
    </row>
    <row r="29" spans="1:17" ht="18.75" customHeight="1">
      <c r="A29" s="571" t="s">
        <v>79</v>
      </c>
      <c r="B29" s="569">
        <v>2552</v>
      </c>
      <c r="C29" s="568">
        <v>2564</v>
      </c>
      <c r="D29" s="568">
        <f>C29+B29</f>
        <v>5116</v>
      </c>
      <c r="E29" s="570">
        <f>D29/$D$7</f>
        <v>0.008747781421736767</v>
      </c>
      <c r="F29" s="569">
        <v>1165</v>
      </c>
      <c r="G29" s="568">
        <v>1117</v>
      </c>
      <c r="H29" s="568">
        <f>G29+F29</f>
        <v>2282</v>
      </c>
      <c r="I29" s="567">
        <f>IF(ISERROR(D29/H29-1),"         /0",IF(D29/H29&gt;5,"  *  ",(D29/H29-1)))</f>
        <v>1.2418930762489047</v>
      </c>
      <c r="J29" s="569">
        <v>19299</v>
      </c>
      <c r="K29" s="568">
        <v>19941</v>
      </c>
      <c r="L29" s="568">
        <f>K29+J29</f>
        <v>39240</v>
      </c>
      <c r="M29" s="570">
        <f>L29/$L$7</f>
        <v>0.009803799097071103</v>
      </c>
      <c r="N29" s="568">
        <v>10929</v>
      </c>
      <c r="O29" s="568">
        <v>11166</v>
      </c>
      <c r="P29" s="568">
        <f>O29+N29</f>
        <v>22095</v>
      </c>
      <c r="Q29" s="567">
        <f>IF(ISERROR(L29/P29-1),"         /0",IF(L29/P29&gt;5,"  *  ",(L29/P29-1)))</f>
        <v>0.7759674134419552</v>
      </c>
    </row>
    <row r="30" spans="1:17" ht="18.75" customHeight="1">
      <c r="A30" s="571" t="s">
        <v>78</v>
      </c>
      <c r="B30" s="569">
        <v>2079</v>
      </c>
      <c r="C30" s="568">
        <v>1754</v>
      </c>
      <c r="D30" s="568">
        <f>C30+B30</f>
        <v>3833</v>
      </c>
      <c r="E30" s="570">
        <f>D30/$D$7</f>
        <v>0.0065539965186702555</v>
      </c>
      <c r="F30" s="569">
        <v>812</v>
      </c>
      <c r="G30" s="568">
        <v>670</v>
      </c>
      <c r="H30" s="568">
        <f>G30+F30</f>
        <v>1482</v>
      </c>
      <c r="I30" s="567">
        <f>IF(ISERROR(D30/H30-1),"         /0",IF(D30/H30&gt;5,"  *  ",(D30/H30-1)))</f>
        <v>1.5863697705802968</v>
      </c>
      <c r="J30" s="569">
        <v>10373</v>
      </c>
      <c r="K30" s="568">
        <v>10320</v>
      </c>
      <c r="L30" s="568">
        <f>K30+J30</f>
        <v>20693</v>
      </c>
      <c r="M30" s="570">
        <f>L30/$L$7</f>
        <v>0.005169979987657806</v>
      </c>
      <c r="N30" s="568">
        <v>5067</v>
      </c>
      <c r="O30" s="568">
        <v>5643</v>
      </c>
      <c r="P30" s="568">
        <f>O30+N30</f>
        <v>10710</v>
      </c>
      <c r="Q30" s="567">
        <f>IF(ISERROR(L30/P30-1),"         /0",IF(L30/P30&gt;5,"  *  ",(L30/P30-1)))</f>
        <v>0.9321195144724557</v>
      </c>
    </row>
    <row r="31" spans="1:17" ht="18.75" customHeight="1" thickBot="1">
      <c r="A31" s="571" t="s">
        <v>64</v>
      </c>
      <c r="B31" s="569">
        <v>789</v>
      </c>
      <c r="C31" s="568">
        <v>792</v>
      </c>
      <c r="D31" s="568">
        <f>C31+B31</f>
        <v>1581</v>
      </c>
      <c r="E31" s="570">
        <f>D31/$D$7</f>
        <v>0.002703331201674321</v>
      </c>
      <c r="F31" s="569">
        <v>2001</v>
      </c>
      <c r="G31" s="568">
        <v>2297</v>
      </c>
      <c r="H31" s="568">
        <f>G31+F31</f>
        <v>4298</v>
      </c>
      <c r="I31" s="567">
        <f>IF(ISERROR(D31/H31-1),"         /0",IF(D31/H31&gt;5,"  *  ",(D31/H31-1)))</f>
        <v>-0.6321544904606794</v>
      </c>
      <c r="J31" s="569">
        <v>12884</v>
      </c>
      <c r="K31" s="568">
        <v>12433</v>
      </c>
      <c r="L31" s="568">
        <f>K31+J31</f>
        <v>25317</v>
      </c>
      <c r="M31" s="570">
        <f>L31/$L$7</f>
        <v>0.0063252492798305075</v>
      </c>
      <c r="N31" s="568">
        <v>12247</v>
      </c>
      <c r="O31" s="568">
        <v>12492</v>
      </c>
      <c r="P31" s="568">
        <f>O31+N31</f>
        <v>24739</v>
      </c>
      <c r="Q31" s="567">
        <f>IF(ISERROR(L31/P31-1),"         /0",IF(L31/P31&gt;5,"  *  ",(L31/P31-1)))</f>
        <v>0.02336391931767645</v>
      </c>
    </row>
    <row r="32" spans="1:17" s="560" customFormat="1" ht="18.75" customHeight="1">
      <c r="A32" s="565" t="s">
        <v>186</v>
      </c>
      <c r="B32" s="563">
        <f>SUM(B33:B38)</f>
        <v>39328</v>
      </c>
      <c r="C32" s="562">
        <f>SUM(C33:C38)</f>
        <v>36319</v>
      </c>
      <c r="D32" s="562">
        <f>C32+B32</f>
        <v>75647</v>
      </c>
      <c r="E32" s="564">
        <f>D32/$D$7</f>
        <v>0.12934781493552017</v>
      </c>
      <c r="F32" s="563">
        <f>SUM(F33:F38)</f>
        <v>38971</v>
      </c>
      <c r="G32" s="562">
        <f>SUM(G33:G38)</f>
        <v>35131</v>
      </c>
      <c r="H32" s="562">
        <f>G32+F32</f>
        <v>74102</v>
      </c>
      <c r="I32" s="561">
        <f>IF(ISERROR(D32/H32-1),"         /0",IF(D32/H32&gt;5,"  *  ",(D32/H32-1)))</f>
        <v>0.020849639685838417</v>
      </c>
      <c r="J32" s="563">
        <f>SUM(J33:J38)</f>
        <v>277872</v>
      </c>
      <c r="K32" s="562">
        <f>SUM(K33:K38)</f>
        <v>238381</v>
      </c>
      <c r="L32" s="562">
        <f>K32+J32</f>
        <v>516253</v>
      </c>
      <c r="M32" s="564">
        <f>L32/$L$7</f>
        <v>0.12898166909429787</v>
      </c>
      <c r="N32" s="563">
        <f>SUM(N33:N38)</f>
        <v>278701</v>
      </c>
      <c r="O32" s="562">
        <f>SUM(O33:O38)</f>
        <v>247652</v>
      </c>
      <c r="P32" s="562">
        <f>O32+N32</f>
        <v>526353</v>
      </c>
      <c r="Q32" s="561">
        <f>IF(ISERROR(L32/P32-1),"         /0",IF(L32/P32&gt;5,"  *  ",(L32/P32-1)))</f>
        <v>-0.01918864336291426</v>
      </c>
    </row>
    <row r="33" spans="1:17" ht="18.75" customHeight="1">
      <c r="A33" s="571" t="s">
        <v>93</v>
      </c>
      <c r="B33" s="569">
        <v>14955</v>
      </c>
      <c r="C33" s="568">
        <v>13466</v>
      </c>
      <c r="D33" s="568">
        <f>C33+B33</f>
        <v>28421</v>
      </c>
      <c r="E33" s="570">
        <f>D33/$D$7</f>
        <v>0.04859669581453883</v>
      </c>
      <c r="F33" s="569">
        <v>13055</v>
      </c>
      <c r="G33" s="568">
        <v>11645</v>
      </c>
      <c r="H33" s="568">
        <f>G33+F33</f>
        <v>24700</v>
      </c>
      <c r="I33" s="567">
        <f>IF(ISERROR(D33/H33-1),"         /0",IF(D33/H33&gt;5,"  *  ",(D33/H33-1)))</f>
        <v>0.1506477732793523</v>
      </c>
      <c r="J33" s="569">
        <v>89420</v>
      </c>
      <c r="K33" s="568">
        <v>81227</v>
      </c>
      <c r="L33" s="568">
        <f>K33+J33</f>
        <v>170647</v>
      </c>
      <c r="M33" s="570">
        <f>L33/$L$7</f>
        <v>0.042634783499436606</v>
      </c>
      <c r="N33" s="569">
        <v>88586</v>
      </c>
      <c r="O33" s="568">
        <v>80288</v>
      </c>
      <c r="P33" s="556">
        <f>O33+N33</f>
        <v>168874</v>
      </c>
      <c r="Q33" s="567">
        <f>IF(ISERROR(L33/P33-1),"         /0",IF(L33/P33&gt;5,"  *  ",(L33/P33-1)))</f>
        <v>0.010498951881284357</v>
      </c>
    </row>
    <row r="34" spans="1:17" ht="18.75" customHeight="1">
      <c r="A34" s="571" t="s">
        <v>53</v>
      </c>
      <c r="B34" s="569">
        <v>12847</v>
      </c>
      <c r="C34" s="568">
        <v>15352</v>
      </c>
      <c r="D34" s="568">
        <f>C34+B34</f>
        <v>28199</v>
      </c>
      <c r="E34" s="570">
        <f>D34/$D$7</f>
        <v>0.04821710092094509</v>
      </c>
      <c r="F34" s="569">
        <v>11691</v>
      </c>
      <c r="G34" s="568">
        <v>13900</v>
      </c>
      <c r="H34" s="568">
        <f>G34+F34</f>
        <v>25591</v>
      </c>
      <c r="I34" s="567">
        <f>IF(ISERROR(D34/H34-1),"         /0",IF(D34/H34&gt;5,"  *  ",(D34/H34-1)))</f>
        <v>0.10191082802547768</v>
      </c>
      <c r="J34" s="569">
        <v>103990</v>
      </c>
      <c r="K34" s="568">
        <v>105203</v>
      </c>
      <c r="L34" s="568">
        <f>K34+J34</f>
        <v>209193</v>
      </c>
      <c r="M34" s="570">
        <f>L34/$L$7</f>
        <v>0.052265192265891824</v>
      </c>
      <c r="N34" s="569">
        <v>89557</v>
      </c>
      <c r="O34" s="568">
        <v>99298</v>
      </c>
      <c r="P34" s="556">
        <f>O34+N34</f>
        <v>188855</v>
      </c>
      <c r="Q34" s="567">
        <f>IF(ISERROR(L34/P34-1),"         /0",IF(L34/P34&gt;5,"  *  ",(L34/P34-1)))</f>
        <v>0.10769108575362041</v>
      </c>
    </row>
    <row r="35" spans="1:17" ht="18.75" customHeight="1">
      <c r="A35" s="571" t="s">
        <v>86</v>
      </c>
      <c r="B35" s="569">
        <v>7934</v>
      </c>
      <c r="C35" s="568">
        <v>7501</v>
      </c>
      <c r="D35" s="568">
        <f>C35+B35</f>
        <v>15435</v>
      </c>
      <c r="E35" s="570">
        <f>D35/$D$7</f>
        <v>0.026392104426213252</v>
      </c>
      <c r="F35" s="569">
        <v>7879</v>
      </c>
      <c r="G35" s="568">
        <v>7205</v>
      </c>
      <c r="H35" s="568">
        <f>G35+F35</f>
        <v>15084</v>
      </c>
      <c r="I35" s="567">
        <f>IF(ISERROR(D35/H35-1),"         /0",IF(D35/H35&gt;5,"  *  ",(D35/H35-1)))</f>
        <v>0.023269689737470234</v>
      </c>
      <c r="J35" s="569">
        <v>56545</v>
      </c>
      <c r="K35" s="568">
        <v>51951</v>
      </c>
      <c r="L35" s="568">
        <f>K35+J35</f>
        <v>108496</v>
      </c>
      <c r="M35" s="570">
        <f>L35/$L$7</f>
        <v>0.027106854914266728</v>
      </c>
      <c r="N35" s="569">
        <v>57566</v>
      </c>
      <c r="O35" s="568">
        <v>52273</v>
      </c>
      <c r="P35" s="556">
        <f>O35+N35</f>
        <v>109839</v>
      </c>
      <c r="Q35" s="567">
        <f>IF(ISERROR(L35/P35-1),"         /0",IF(L35/P35&gt;5,"  *  ",(L35/P35-1)))</f>
        <v>-0.012226986771547432</v>
      </c>
    </row>
    <row r="36" spans="1:17" ht="18.75" customHeight="1">
      <c r="A36" s="571" t="s">
        <v>89</v>
      </c>
      <c r="B36" s="569">
        <v>1373</v>
      </c>
      <c r="C36" s="568"/>
      <c r="D36" s="568">
        <f>C36+B36</f>
        <v>1373</v>
      </c>
      <c r="E36" s="570">
        <f>D36/$D$7</f>
        <v>0.002347674724793702</v>
      </c>
      <c r="F36" s="569">
        <v>1003</v>
      </c>
      <c r="G36" s="568"/>
      <c r="H36" s="568">
        <f>G36+F36</f>
        <v>1003</v>
      </c>
      <c r="I36" s="567">
        <f>IF(ISERROR(D36/H36-1),"         /0",IF(D36/H36&gt;5,"  *  ",(D36/H36-1)))</f>
        <v>0.3688933200398803</v>
      </c>
      <c r="J36" s="569">
        <v>7823</v>
      </c>
      <c r="K36" s="568"/>
      <c r="L36" s="568">
        <f>K36+J36</f>
        <v>7823</v>
      </c>
      <c r="M36" s="570">
        <f>L36/$L$7</f>
        <v>0.0019545137700404495</v>
      </c>
      <c r="N36" s="569">
        <v>5124</v>
      </c>
      <c r="O36" s="568"/>
      <c r="P36" s="556">
        <f>O36+N36</f>
        <v>5124</v>
      </c>
      <c r="Q36" s="567">
        <f>IF(ISERROR(L36/P36-1),"         /0",IF(L36/P36&gt;5,"  *  ",(L36/P36-1)))</f>
        <v>0.5267369242779079</v>
      </c>
    </row>
    <row r="37" spans="1:17" ht="18.75" customHeight="1">
      <c r="A37" s="571" t="s">
        <v>50</v>
      </c>
      <c r="B37" s="569">
        <v>1197</v>
      </c>
      <c r="C37" s="568"/>
      <c r="D37" s="568">
        <f>C37+B37</f>
        <v>1197</v>
      </c>
      <c r="E37" s="570">
        <f>D37/$D$7</f>
        <v>0.0020467346289716397</v>
      </c>
      <c r="F37" s="569">
        <v>1648</v>
      </c>
      <c r="G37" s="568"/>
      <c r="H37" s="568">
        <f>G37+F37</f>
        <v>1648</v>
      </c>
      <c r="I37" s="567">
        <f>IF(ISERROR(D37/H37-1),"         /0",IF(D37/H37&gt;5,"  *  ",(D37/H37-1)))</f>
        <v>-0.27366504854368934</v>
      </c>
      <c r="J37" s="569">
        <v>12791</v>
      </c>
      <c r="K37" s="568"/>
      <c r="L37" s="568">
        <f>K37+J37</f>
        <v>12791</v>
      </c>
      <c r="M37" s="570">
        <f>L37/$L$7</f>
        <v>0.0031957287015962404</v>
      </c>
      <c r="N37" s="569">
        <v>14026</v>
      </c>
      <c r="O37" s="568"/>
      <c r="P37" s="556">
        <f>O37+N37</f>
        <v>14026</v>
      </c>
      <c r="Q37" s="567">
        <f>IF(ISERROR(L37/P37-1),"         /0",IF(L37/P37&gt;5,"  *  ",(L37/P37-1)))</f>
        <v>-0.08805076286895763</v>
      </c>
    </row>
    <row r="38" spans="1:17" ht="18.75" customHeight="1" thickBot="1">
      <c r="A38" s="571" t="s">
        <v>64</v>
      </c>
      <c r="B38" s="569">
        <v>1022</v>
      </c>
      <c r="C38" s="568">
        <v>0</v>
      </c>
      <c r="D38" s="568">
        <f>C38+B38</f>
        <v>1022</v>
      </c>
      <c r="E38" s="570">
        <f>D38/$D$7</f>
        <v>0.0017475044200576575</v>
      </c>
      <c r="F38" s="569">
        <v>3695</v>
      </c>
      <c r="G38" s="568">
        <v>2381</v>
      </c>
      <c r="H38" s="568">
        <f>G38+F38</f>
        <v>6076</v>
      </c>
      <c r="I38" s="567">
        <f>IF(ISERROR(D38/H38-1),"         /0",IF(D38/H38&gt;5,"  *  ",(D38/H38-1)))</f>
        <v>-0.8317972350230415</v>
      </c>
      <c r="J38" s="569">
        <v>7303</v>
      </c>
      <c r="K38" s="568">
        <v>0</v>
      </c>
      <c r="L38" s="568">
        <f>K38+J38</f>
        <v>7303</v>
      </c>
      <c r="M38" s="570">
        <f>L38/$L$7</f>
        <v>0.0018245959430660107</v>
      </c>
      <c r="N38" s="569">
        <v>23842</v>
      </c>
      <c r="O38" s="568">
        <v>15793</v>
      </c>
      <c r="P38" s="556">
        <f>O38+N38</f>
        <v>39635</v>
      </c>
      <c r="Q38" s="567">
        <f>IF(ISERROR(L38/P38-1),"         /0",IF(L38/P38&gt;5,"  *  ",(L38/P38-1)))</f>
        <v>-0.8157436609057651</v>
      </c>
    </row>
    <row r="39" spans="1:17" s="560" customFormat="1" ht="18.75" customHeight="1">
      <c r="A39" s="565" t="s">
        <v>224</v>
      </c>
      <c r="B39" s="563">
        <f>SUM(B40:B47)</f>
        <v>62563</v>
      </c>
      <c r="C39" s="562">
        <f>SUM(C40:C47)</f>
        <v>46430</v>
      </c>
      <c r="D39" s="562">
        <f>C39+B39</f>
        <v>108993</v>
      </c>
      <c r="E39" s="564">
        <f>D39/$D$7</f>
        <v>0.1863657037723525</v>
      </c>
      <c r="F39" s="563">
        <f>SUM(F40:F47)</f>
        <v>51267</v>
      </c>
      <c r="G39" s="562">
        <f>SUM(G40:G47)</f>
        <v>45884</v>
      </c>
      <c r="H39" s="562">
        <f>G39+F39</f>
        <v>97151</v>
      </c>
      <c r="I39" s="561">
        <f>IF(ISERROR(D39/H39-1),"         /0",IF(D39/H39&gt;5,"  *  ",(D39/H39-1)))</f>
        <v>0.12189272369816062</v>
      </c>
      <c r="J39" s="563">
        <f>SUM(J40:J47)</f>
        <v>404468</v>
      </c>
      <c r="K39" s="562">
        <f>SUM(K40:K47)</f>
        <v>374674</v>
      </c>
      <c r="L39" s="562">
        <f>K39+J39</f>
        <v>779142</v>
      </c>
      <c r="M39" s="564">
        <f>L39/$L$7</f>
        <v>0.19466237604715017</v>
      </c>
      <c r="N39" s="563">
        <f>SUM(N40:N47)</f>
        <v>358637</v>
      </c>
      <c r="O39" s="562">
        <f>SUM(O40:O47)</f>
        <v>344431</v>
      </c>
      <c r="P39" s="562">
        <f>O39+N39</f>
        <v>703068</v>
      </c>
      <c r="Q39" s="561">
        <f>IF(ISERROR(L39/P39-1),"         /0",IF(L39/P39&gt;5,"  *  ",(L39/P39-1)))</f>
        <v>0.10820290498216378</v>
      </c>
    </row>
    <row r="40" spans="1:17" s="566" customFormat="1" ht="18.75" customHeight="1">
      <c r="A40" s="559" t="s">
        <v>51</v>
      </c>
      <c r="B40" s="558">
        <v>21946</v>
      </c>
      <c r="C40" s="556">
        <v>9967</v>
      </c>
      <c r="D40" s="556">
        <f>C40+B40</f>
        <v>31913</v>
      </c>
      <c r="E40" s="557">
        <f>D40/$D$7</f>
        <v>0.054567620897553834</v>
      </c>
      <c r="F40" s="558">
        <v>19860</v>
      </c>
      <c r="G40" s="556">
        <v>16766</v>
      </c>
      <c r="H40" s="556">
        <f>G40+F40</f>
        <v>36626</v>
      </c>
      <c r="I40" s="503">
        <f>IF(ISERROR(D40/H40-1),"         /0",IF(D40/H40&gt;5,"  *  ",(D40/H40-1)))</f>
        <v>-0.12867908043466392</v>
      </c>
      <c r="J40" s="558">
        <v>138045</v>
      </c>
      <c r="K40" s="556">
        <v>116762</v>
      </c>
      <c r="L40" s="556">
        <f>K40+J40</f>
        <v>254807</v>
      </c>
      <c r="M40" s="557">
        <f>L40/$L$7</f>
        <v>0.0636614841112996</v>
      </c>
      <c r="N40" s="556">
        <v>138345</v>
      </c>
      <c r="O40" s="556">
        <v>133228</v>
      </c>
      <c r="P40" s="556">
        <f>O40+N40</f>
        <v>271573</v>
      </c>
      <c r="Q40" s="503">
        <f>IF(ISERROR(L40/P40-1),"         /0",IF(L40/P40&gt;5,"  *  ",(L40/P40-1)))</f>
        <v>-0.0617366233020219</v>
      </c>
    </row>
    <row r="41" spans="1:17" s="566" customFormat="1" ht="18.75" customHeight="1">
      <c r="A41" s="559" t="s">
        <v>53</v>
      </c>
      <c r="B41" s="558">
        <v>13325</v>
      </c>
      <c r="C41" s="556">
        <v>13318</v>
      </c>
      <c r="D41" s="556">
        <f>C41+B41</f>
        <v>26643</v>
      </c>
      <c r="E41" s="557">
        <f>D41/$D$7</f>
        <v>0.045556516891972765</v>
      </c>
      <c r="F41" s="558">
        <v>8288</v>
      </c>
      <c r="G41" s="556">
        <v>9057</v>
      </c>
      <c r="H41" s="556">
        <f>G41+F41</f>
        <v>17345</v>
      </c>
      <c r="I41" s="503">
        <f>IF(ISERROR(D41/H41-1),"         /0",IF(D41/H41&gt;5,"  *  ",(D41/H41-1)))</f>
        <v>0.5360622657826464</v>
      </c>
      <c r="J41" s="558">
        <v>78658</v>
      </c>
      <c r="K41" s="556">
        <v>86268</v>
      </c>
      <c r="L41" s="556">
        <f>K41+J41</f>
        <v>164926</v>
      </c>
      <c r="M41" s="557">
        <f>L41/$L$7</f>
        <v>0.04120543756074283</v>
      </c>
      <c r="N41" s="556">
        <v>58666</v>
      </c>
      <c r="O41" s="556">
        <v>64525</v>
      </c>
      <c r="P41" s="556">
        <f>O41+N41</f>
        <v>123191</v>
      </c>
      <c r="Q41" s="503">
        <f>IF(ISERROR(L41/P41-1),"         /0",IF(L41/P41&gt;5,"  *  ",(L41/P41-1)))</f>
        <v>0.3387828656314178</v>
      </c>
    </row>
    <row r="42" spans="1:17" s="566" customFormat="1" ht="18.75" customHeight="1">
      <c r="A42" s="559" t="s">
        <v>94</v>
      </c>
      <c r="B42" s="558">
        <v>12371</v>
      </c>
      <c r="C42" s="556">
        <v>10855</v>
      </c>
      <c r="D42" s="556">
        <f>C42+B42</f>
        <v>23226</v>
      </c>
      <c r="E42" s="557">
        <f>D42/$D$7</f>
        <v>0.03971383332706375</v>
      </c>
      <c r="F42" s="558">
        <v>13412</v>
      </c>
      <c r="G42" s="556">
        <v>11595</v>
      </c>
      <c r="H42" s="556">
        <f>G42+F42</f>
        <v>25007</v>
      </c>
      <c r="I42" s="503">
        <f>IF(ISERROR(D42/H42-1),"         /0",IF(D42/H42&gt;5,"  *  ",(D42/H42-1)))</f>
        <v>-0.07122005838365253</v>
      </c>
      <c r="J42" s="558">
        <v>98336</v>
      </c>
      <c r="K42" s="556">
        <v>90553</v>
      </c>
      <c r="L42" s="556">
        <f>K42+J42</f>
        <v>188889</v>
      </c>
      <c r="M42" s="557">
        <f>L42/$L$7</f>
        <v>0.0471924008064899</v>
      </c>
      <c r="N42" s="556">
        <v>89791</v>
      </c>
      <c r="O42" s="556">
        <v>81957</v>
      </c>
      <c r="P42" s="556">
        <f>O42+N42</f>
        <v>171748</v>
      </c>
      <c r="Q42" s="503">
        <f>IF(ISERROR(L42/P42-1),"         /0",IF(L42/P42&gt;5,"  *  ",(L42/P42-1)))</f>
        <v>0.09980320003726395</v>
      </c>
    </row>
    <row r="43" spans="1:17" s="566" customFormat="1" ht="18.75" customHeight="1">
      <c r="A43" s="559" t="s">
        <v>85</v>
      </c>
      <c r="B43" s="558">
        <v>5379</v>
      </c>
      <c r="C43" s="556">
        <v>4997</v>
      </c>
      <c r="D43" s="556">
        <f>C43+B43</f>
        <v>10376</v>
      </c>
      <c r="E43" s="557">
        <f>D43/$D$7</f>
        <v>0.01774178655823704</v>
      </c>
      <c r="F43" s="558">
        <v>2196</v>
      </c>
      <c r="G43" s="556">
        <v>2182</v>
      </c>
      <c r="H43" s="556">
        <f>G43+F43</f>
        <v>4378</v>
      </c>
      <c r="I43" s="503">
        <f>IF(ISERROR(D43/H43-1),"         /0",IF(D43/H43&gt;5,"  *  ",(D43/H43-1)))</f>
        <v>1.3700319780721792</v>
      </c>
      <c r="J43" s="558">
        <v>21702</v>
      </c>
      <c r="K43" s="556">
        <v>20929</v>
      </c>
      <c r="L43" s="556">
        <f>K43+J43</f>
        <v>42631</v>
      </c>
      <c r="M43" s="557">
        <f>L43/$L$7</f>
        <v>0.010651013234129413</v>
      </c>
      <c r="N43" s="556">
        <v>19116</v>
      </c>
      <c r="O43" s="556">
        <v>19090</v>
      </c>
      <c r="P43" s="556">
        <f>O43+N43</f>
        <v>38206</v>
      </c>
      <c r="Q43" s="503">
        <f>IF(ISERROR(L43/P43-1),"         /0",IF(L43/P43&gt;5,"  *  ",(L43/P43-1)))</f>
        <v>0.11581950478982361</v>
      </c>
    </row>
    <row r="44" spans="1:17" s="566" customFormat="1" ht="18.75" customHeight="1">
      <c r="A44" s="559" t="s">
        <v>83</v>
      </c>
      <c r="B44" s="558">
        <v>4382</v>
      </c>
      <c r="C44" s="556">
        <v>3373</v>
      </c>
      <c r="D44" s="556">
        <f>C44+B44</f>
        <v>7755</v>
      </c>
      <c r="E44" s="557">
        <f>D44/$D$7</f>
        <v>0.01326017297215962</v>
      </c>
      <c r="F44" s="558">
        <v>4767</v>
      </c>
      <c r="G44" s="556">
        <v>4048</v>
      </c>
      <c r="H44" s="556">
        <f>G44+F44</f>
        <v>8815</v>
      </c>
      <c r="I44" s="503">
        <f>IF(ISERROR(D44/H44-1),"         /0",IF(D44/H44&gt;5,"  *  ",(D44/H44-1)))</f>
        <v>-0.12024957458876917</v>
      </c>
      <c r="J44" s="558">
        <v>40660</v>
      </c>
      <c r="K44" s="556">
        <v>40356</v>
      </c>
      <c r="L44" s="556">
        <f>K44+J44</f>
        <v>81016</v>
      </c>
      <c r="M44" s="557">
        <f>L44/$L$7</f>
        <v>0.020241197442617546</v>
      </c>
      <c r="N44" s="556">
        <v>29692</v>
      </c>
      <c r="O44" s="556">
        <v>28539</v>
      </c>
      <c r="P44" s="556">
        <f>O44+N44</f>
        <v>58231</v>
      </c>
      <c r="Q44" s="503">
        <f>IF(ISERROR(L44/P44-1),"         /0",IF(L44/P44&gt;5,"  *  ",(L44/P44-1)))</f>
        <v>0.39128642819116966</v>
      </c>
    </row>
    <row r="45" spans="1:17" s="566" customFormat="1" ht="18.75" customHeight="1">
      <c r="A45" s="559" t="s">
        <v>242</v>
      </c>
      <c r="B45" s="558">
        <v>2702</v>
      </c>
      <c r="C45" s="556">
        <v>2555</v>
      </c>
      <c r="D45" s="556">
        <f>C45+B45</f>
        <v>5257</v>
      </c>
      <c r="E45" s="557">
        <f>D45/$D$7</f>
        <v>0.008988875475776032</v>
      </c>
      <c r="F45" s="558"/>
      <c r="G45" s="556"/>
      <c r="H45" s="556">
        <f>G45+F45</f>
        <v>0</v>
      </c>
      <c r="I45" s="503" t="str">
        <f>IF(ISERROR(D45/H45-1),"         /0",IF(D45/H45&gt;5,"  *  ",(D45/H45-1)))</f>
        <v>         /0</v>
      </c>
      <c r="J45" s="558">
        <v>3911</v>
      </c>
      <c r="K45" s="556">
        <v>4184</v>
      </c>
      <c r="L45" s="556">
        <f>K45+J45</f>
        <v>8095</v>
      </c>
      <c r="M45" s="557">
        <f>L45/$L$7</f>
        <v>0.002022470787227079</v>
      </c>
      <c r="N45" s="556"/>
      <c r="O45" s="556"/>
      <c r="P45" s="556">
        <f>O45+N45</f>
        <v>0</v>
      </c>
      <c r="Q45" s="503" t="str">
        <f>IF(ISERROR(L45/P45-1),"         /0",IF(L45/P45&gt;5,"  *  ",(L45/P45-1)))</f>
        <v>         /0</v>
      </c>
    </row>
    <row r="46" spans="1:17" s="566" customFormat="1" ht="18.75" customHeight="1">
      <c r="A46" s="559" t="s">
        <v>52</v>
      </c>
      <c r="B46" s="558">
        <v>1349</v>
      </c>
      <c r="C46" s="556">
        <v>1355</v>
      </c>
      <c r="D46" s="556">
        <f>C46+B46</f>
        <v>2704</v>
      </c>
      <c r="E46" s="557">
        <f>D46/$D$7</f>
        <v>0.004623534199448049</v>
      </c>
      <c r="F46" s="558">
        <v>1324</v>
      </c>
      <c r="G46" s="556">
        <v>1487</v>
      </c>
      <c r="H46" s="556">
        <f>G46+F46</f>
        <v>2811</v>
      </c>
      <c r="I46" s="503">
        <f>IF(ISERROR(D46/H46-1),"         /0",IF(D46/H46&gt;5,"  *  ",(D46/H46-1)))</f>
        <v>-0.03806474564212026</v>
      </c>
      <c r="J46" s="558">
        <v>11096</v>
      </c>
      <c r="K46" s="556">
        <v>12266</v>
      </c>
      <c r="L46" s="556">
        <f>K46+J46</f>
        <v>23362</v>
      </c>
      <c r="M46" s="557">
        <f>L46/$L$7</f>
        <v>0.005836808218801608</v>
      </c>
      <c r="N46" s="556">
        <v>11373</v>
      </c>
      <c r="O46" s="556">
        <v>11508</v>
      </c>
      <c r="P46" s="556">
        <f>O46+N46</f>
        <v>22881</v>
      </c>
      <c r="Q46" s="503">
        <f>IF(ISERROR(L46/P46-1),"         /0",IF(L46/P46&gt;5,"  *  ",(L46/P46-1)))</f>
        <v>0.021021808487391214</v>
      </c>
    </row>
    <row r="47" spans="1:17" s="566" customFormat="1" ht="18.75" customHeight="1" thickBot="1">
      <c r="A47" s="559" t="s">
        <v>64</v>
      </c>
      <c r="B47" s="558">
        <v>1109</v>
      </c>
      <c r="C47" s="556">
        <v>10</v>
      </c>
      <c r="D47" s="556">
        <f>C47+B47</f>
        <v>1119</v>
      </c>
      <c r="E47" s="557">
        <f>D47/$D$7</f>
        <v>0.0019133634501414076</v>
      </c>
      <c r="F47" s="558">
        <v>1420</v>
      </c>
      <c r="G47" s="556">
        <v>749</v>
      </c>
      <c r="H47" s="556">
        <f>G47+F47</f>
        <v>2169</v>
      </c>
      <c r="I47" s="503">
        <f>IF(ISERROR(D47/H47-1),"         /0",IF(D47/H47&gt;5,"  *  ",(D47/H47-1)))</f>
        <v>-0.4840940525587828</v>
      </c>
      <c r="J47" s="558">
        <v>12060</v>
      </c>
      <c r="K47" s="556">
        <v>3356</v>
      </c>
      <c r="L47" s="556">
        <f>K47+J47</f>
        <v>15416</v>
      </c>
      <c r="M47" s="557">
        <f>L47/$L$7</f>
        <v>0.003851563885842205</v>
      </c>
      <c r="N47" s="556">
        <v>11654</v>
      </c>
      <c r="O47" s="556">
        <v>5584</v>
      </c>
      <c r="P47" s="556">
        <f>O47+N47</f>
        <v>17238</v>
      </c>
      <c r="Q47" s="503">
        <f>IF(ISERROR(L47/P47-1),"         /0",IF(L47/P47&gt;5,"  *  ",(L47/P47-1)))</f>
        <v>-0.10569671655644508</v>
      </c>
    </row>
    <row r="48" spans="1:17" s="560" customFormat="1" ht="18.75" customHeight="1">
      <c r="A48" s="565" t="s">
        <v>171</v>
      </c>
      <c r="B48" s="563">
        <f>SUM(B49:B53)</f>
        <v>6136</v>
      </c>
      <c r="C48" s="562">
        <f>SUM(C49:C53)</f>
        <v>4699</v>
      </c>
      <c r="D48" s="562">
        <f>C48+B48</f>
        <v>10835</v>
      </c>
      <c r="E48" s="564">
        <f>D48/$D$7</f>
        <v>0.01852662464904571</v>
      </c>
      <c r="F48" s="563">
        <f>SUM(F49:F53)</f>
        <v>6328</v>
      </c>
      <c r="G48" s="562">
        <f>SUM(G49:G53)</f>
        <v>5012</v>
      </c>
      <c r="H48" s="562">
        <f>G48+F48</f>
        <v>11340</v>
      </c>
      <c r="I48" s="561">
        <f>IF(ISERROR(D48/H48-1),"         /0",IF(D48/H48&gt;5,"  *  ",(D48/H48-1)))</f>
        <v>-0.04453262786596124</v>
      </c>
      <c r="J48" s="563">
        <f>SUM(J49:J53)</f>
        <v>40311</v>
      </c>
      <c r="K48" s="562">
        <f>SUM(K49:K53)</f>
        <v>38953</v>
      </c>
      <c r="L48" s="562">
        <f>K48+J48</f>
        <v>79264</v>
      </c>
      <c r="M48" s="564">
        <f>L48/$L$7</f>
        <v>0.019803474302503666</v>
      </c>
      <c r="N48" s="563">
        <f>SUM(N49:N53)</f>
        <v>42188</v>
      </c>
      <c r="O48" s="562">
        <f>SUM(O49:O53)</f>
        <v>39965</v>
      </c>
      <c r="P48" s="562">
        <f>O48+N48</f>
        <v>82153</v>
      </c>
      <c r="Q48" s="561">
        <f>IF(ISERROR(L48/P48-1),"         /0",IF(L48/P48&gt;5,"  *  ",(L48/P48-1)))</f>
        <v>-0.035166092534660964</v>
      </c>
    </row>
    <row r="49" spans="1:17" ht="18.75" customHeight="1">
      <c r="A49" s="559" t="s">
        <v>53</v>
      </c>
      <c r="B49" s="558">
        <v>3079</v>
      </c>
      <c r="C49" s="556">
        <v>2838</v>
      </c>
      <c r="D49" s="556">
        <f>C49+B49</f>
        <v>5917</v>
      </c>
      <c r="E49" s="557">
        <f>D49/$D$7</f>
        <v>0.010117400835108765</v>
      </c>
      <c r="F49" s="558">
        <v>2334</v>
      </c>
      <c r="G49" s="556">
        <v>1748</v>
      </c>
      <c r="H49" s="556">
        <f>G49+F49</f>
        <v>4082</v>
      </c>
      <c r="I49" s="503">
        <f>IF(ISERROR(D49/H49-1),"         /0",IF(D49/H49&gt;5,"  *  ",(D49/H49-1)))</f>
        <v>0.44953454189122977</v>
      </c>
      <c r="J49" s="558">
        <v>18574</v>
      </c>
      <c r="K49" s="556">
        <v>19440</v>
      </c>
      <c r="L49" s="556">
        <f>K49+J49</f>
        <v>38014</v>
      </c>
      <c r="M49" s="557">
        <f>L49/$L$7</f>
        <v>0.009497492835781367</v>
      </c>
      <c r="N49" s="556">
        <v>15450</v>
      </c>
      <c r="O49" s="556">
        <v>13640</v>
      </c>
      <c r="P49" s="556">
        <f>O49+N49</f>
        <v>29090</v>
      </c>
      <c r="Q49" s="503">
        <f>IF(ISERROR(L49/P49-1),"         /0",IF(L49/P49&gt;5,"  *  ",(L49/P49-1)))</f>
        <v>0.30677208662770705</v>
      </c>
    </row>
    <row r="50" spans="1:17" ht="18.75" customHeight="1">
      <c r="A50" s="559" t="s">
        <v>94</v>
      </c>
      <c r="B50" s="558">
        <v>970</v>
      </c>
      <c r="C50" s="556">
        <v>687</v>
      </c>
      <c r="D50" s="556">
        <f>C50+B50</f>
        <v>1657</v>
      </c>
      <c r="E50" s="557">
        <f>D50/$D$7</f>
        <v>0.0028332826066883934</v>
      </c>
      <c r="F50" s="558">
        <v>1122</v>
      </c>
      <c r="G50" s="556">
        <v>921</v>
      </c>
      <c r="H50" s="556">
        <f>G50+F50</f>
        <v>2043</v>
      </c>
      <c r="I50" s="503">
        <f>IF(ISERROR(D50/H50-1),"         /0",IF(D50/H50&gt;5,"  *  ",(D50/H50-1)))</f>
        <v>-0.18893783651492901</v>
      </c>
      <c r="J50" s="558">
        <v>7312</v>
      </c>
      <c r="K50" s="556">
        <v>6740</v>
      </c>
      <c r="L50" s="556">
        <f>K50+J50</f>
        <v>14052</v>
      </c>
      <c r="M50" s="557">
        <f>L50/$L$7</f>
        <v>0.0035107794320092542</v>
      </c>
      <c r="N50" s="556">
        <v>7452</v>
      </c>
      <c r="O50" s="556">
        <v>6744</v>
      </c>
      <c r="P50" s="556">
        <f>O50+N50</f>
        <v>14196</v>
      </c>
      <c r="Q50" s="503">
        <f>IF(ISERROR(L50/P50-1),"         /0",IF(L50/P50&gt;5,"  *  ",(L50/P50-1)))</f>
        <v>-0.010143702451394732</v>
      </c>
    </row>
    <row r="51" spans="1:17" ht="18.75" customHeight="1">
      <c r="A51" s="559" t="s">
        <v>76</v>
      </c>
      <c r="B51" s="558">
        <v>574</v>
      </c>
      <c r="C51" s="556">
        <v>396</v>
      </c>
      <c r="D51" s="556">
        <f>C51+B51</f>
        <v>970</v>
      </c>
      <c r="E51" s="557">
        <f>D51/$D$7</f>
        <v>0.0016585903008375026</v>
      </c>
      <c r="F51" s="558">
        <v>457</v>
      </c>
      <c r="G51" s="556">
        <v>299</v>
      </c>
      <c r="H51" s="556">
        <f>G51+F51</f>
        <v>756</v>
      </c>
      <c r="I51" s="503">
        <f>IF(ISERROR(D51/H51-1),"         /0",IF(D51/H51&gt;5,"  *  ",(D51/H51-1)))</f>
        <v>0.283068783068783</v>
      </c>
      <c r="J51" s="558">
        <v>3131</v>
      </c>
      <c r="K51" s="556">
        <v>2758</v>
      </c>
      <c r="L51" s="556">
        <f>K51+J51</f>
        <v>5889</v>
      </c>
      <c r="M51" s="557">
        <f>L51/$L$7</f>
        <v>0.0014713193904855178</v>
      </c>
      <c r="N51" s="556">
        <v>2845</v>
      </c>
      <c r="O51" s="556">
        <v>2789</v>
      </c>
      <c r="P51" s="556">
        <f>O51+N51</f>
        <v>5634</v>
      </c>
      <c r="Q51" s="503">
        <f>IF(ISERROR(L51/P51-1),"         /0",IF(L51/P51&gt;5,"  *  ",(L51/P51-1)))</f>
        <v>0.04526091586794467</v>
      </c>
    </row>
    <row r="52" spans="1:17" ht="18.75" customHeight="1">
      <c r="A52" s="559" t="s">
        <v>75</v>
      </c>
      <c r="B52" s="558">
        <v>564</v>
      </c>
      <c r="C52" s="556">
        <v>382</v>
      </c>
      <c r="D52" s="556">
        <f>C52+B52</f>
        <v>946</v>
      </c>
      <c r="E52" s="557">
        <f>D52/$D$7</f>
        <v>0.001617553015043585</v>
      </c>
      <c r="F52" s="558">
        <v>517</v>
      </c>
      <c r="G52" s="556">
        <v>602</v>
      </c>
      <c r="H52" s="556">
        <f>G52+F52</f>
        <v>1119</v>
      </c>
      <c r="I52" s="503">
        <f>IF(ISERROR(D52/H52-1),"         /0",IF(D52/H52&gt;5,"  *  ",(D52/H52-1)))</f>
        <v>-0.15460232350312775</v>
      </c>
      <c r="J52" s="558">
        <v>3913</v>
      </c>
      <c r="K52" s="556">
        <v>4516</v>
      </c>
      <c r="L52" s="556">
        <f>K52+J52</f>
        <v>8429</v>
      </c>
      <c r="M52" s="557">
        <f>L52/$L$7</f>
        <v>0.0021059180068606605</v>
      </c>
      <c r="N52" s="556">
        <v>4094</v>
      </c>
      <c r="O52" s="556">
        <v>4648</v>
      </c>
      <c r="P52" s="556">
        <f>O52+N52</f>
        <v>8742</v>
      </c>
      <c r="Q52" s="503">
        <f>IF(ISERROR(L52/P52-1),"         /0",IF(L52/P52&gt;5,"  *  ",(L52/P52-1)))</f>
        <v>-0.035804163806909206</v>
      </c>
    </row>
    <row r="53" spans="1:17" ht="18.75" customHeight="1" thickBot="1">
      <c r="A53" s="559" t="s">
        <v>64</v>
      </c>
      <c r="B53" s="558">
        <v>949</v>
      </c>
      <c r="C53" s="556">
        <v>396</v>
      </c>
      <c r="D53" s="556">
        <f>C53+B53</f>
        <v>1345</v>
      </c>
      <c r="E53" s="557">
        <f>D53/$D$7</f>
        <v>0.0022997978913674648</v>
      </c>
      <c r="F53" s="558">
        <v>1898</v>
      </c>
      <c r="G53" s="556">
        <v>1442</v>
      </c>
      <c r="H53" s="556">
        <f>G53+F53</f>
        <v>3340</v>
      </c>
      <c r="I53" s="503">
        <f>IF(ISERROR(D53/H53-1),"         /0",IF(D53/H53&gt;5,"  *  ",(D53/H53-1)))</f>
        <v>-0.597305389221557</v>
      </c>
      <c r="J53" s="558">
        <v>7381</v>
      </c>
      <c r="K53" s="556">
        <v>5499</v>
      </c>
      <c r="L53" s="556">
        <f>K53+J53</f>
        <v>12880</v>
      </c>
      <c r="M53" s="557">
        <f>L53/$L$7</f>
        <v>0.0032179646373668653</v>
      </c>
      <c r="N53" s="556">
        <v>12347</v>
      </c>
      <c r="O53" s="556">
        <v>12144</v>
      </c>
      <c r="P53" s="556">
        <f>O53+N53</f>
        <v>24491</v>
      </c>
      <c r="Q53" s="503">
        <f>IF(ISERROR(L53/P53-1),"         /0",IF(L53/P53&gt;5,"  *  ",(L53/P53-1)))</f>
        <v>-0.47409252378424727</v>
      </c>
    </row>
    <row r="54" spans="1:17" ht="18.75" customHeight="1" thickBot="1">
      <c r="A54" s="555" t="s">
        <v>165</v>
      </c>
      <c r="B54" s="501">
        <v>1606</v>
      </c>
      <c r="C54" s="553">
        <v>305</v>
      </c>
      <c r="D54" s="553">
        <f>C54+B54</f>
        <v>1911</v>
      </c>
      <c r="E54" s="554">
        <f>D54/$D$7</f>
        <v>0.003267593881340688</v>
      </c>
      <c r="F54" s="501">
        <v>983</v>
      </c>
      <c r="G54" s="553">
        <v>230</v>
      </c>
      <c r="H54" s="553">
        <f>G54+F54</f>
        <v>1213</v>
      </c>
      <c r="I54" s="498">
        <f>IF(ISERROR(D54/H54-1),"         /0",IF(D54/H54&gt;5,"  *  ",(D54/H54-1)))</f>
        <v>0.5754328112118714</v>
      </c>
      <c r="J54" s="501">
        <v>9612</v>
      </c>
      <c r="K54" s="553">
        <v>2700</v>
      </c>
      <c r="L54" s="553">
        <f>K54+J54</f>
        <v>12312</v>
      </c>
      <c r="M54" s="554">
        <f>L54/$L$7</f>
        <v>0.0030760543955947865</v>
      </c>
      <c r="N54" s="501">
        <v>6166</v>
      </c>
      <c r="O54" s="553">
        <v>1813</v>
      </c>
      <c r="P54" s="553">
        <f>O54+N54</f>
        <v>7979</v>
      </c>
      <c r="Q54" s="498">
        <f>IF(ISERROR(L54/P54-1),"         /0",IF(L54/P54&gt;5,"  *  ",(L54/P54-1)))</f>
        <v>0.5430505075824039</v>
      </c>
    </row>
    <row r="55" ht="14.25">
      <c r="A55" s="219" t="s">
        <v>213</v>
      </c>
    </row>
    <row r="56" ht="14.25">
      <c r="A56" s="219" t="s">
        <v>62</v>
      </c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Q55:Q65536 I55:I65536 Q3:Q6 I3:I6">
    <cfRule type="cellIs" priority="3" dxfId="10" operator="lessThan" stopIfTrue="1">
      <formula>0</formula>
    </cfRule>
  </conditionalFormatting>
  <conditionalFormatting sqref="I7:I54 Q7:Q54">
    <cfRule type="cellIs" priority="1" dxfId="10" operator="lessThan" stopIfTrue="1">
      <formula>0</formula>
    </cfRule>
    <cfRule type="cellIs" priority="2" dxfId="11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O47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9.00390625" style="496" customWidth="1"/>
    <col min="2" max="2" width="10.7109375" style="496" customWidth="1"/>
    <col min="3" max="3" width="11.421875" style="496" bestFit="1" customWidth="1"/>
    <col min="4" max="4" width="10.140625" style="496" customWidth="1"/>
    <col min="5" max="5" width="10.8515625" style="496" customWidth="1"/>
    <col min="6" max="6" width="10.28125" style="496" customWidth="1"/>
    <col min="7" max="7" width="11.28125" style="496" customWidth="1"/>
    <col min="8" max="8" width="10.28125" style="496" customWidth="1"/>
    <col min="9" max="9" width="11.421875" style="496" customWidth="1"/>
    <col min="10" max="11" width="9.140625" style="496" customWidth="1"/>
    <col min="12" max="12" width="11.8515625" style="496" customWidth="1"/>
    <col min="13" max="14" width="9.140625" style="496" customWidth="1"/>
    <col min="15" max="15" width="11.7109375" style="496" customWidth="1"/>
    <col min="16" max="16384" width="9.140625" style="496" customWidth="1"/>
  </cols>
  <sheetData>
    <row r="1" spans="8:9" ht="18.75" thickBot="1">
      <c r="H1" s="551" t="s">
        <v>44</v>
      </c>
      <c r="I1" s="550"/>
    </row>
    <row r="2" ht="7.5" customHeight="1" thickBot="1"/>
    <row r="3" spans="1:9" ht="22.5" customHeight="1" thickBot="1">
      <c r="A3" s="631" t="s">
        <v>250</v>
      </c>
      <c r="B3" s="630"/>
      <c r="C3" s="630"/>
      <c r="D3" s="630"/>
      <c r="E3" s="630"/>
      <c r="F3" s="630"/>
      <c r="G3" s="630"/>
      <c r="H3" s="630"/>
      <c r="I3" s="629"/>
    </row>
    <row r="4" spans="1:9" s="542" customFormat="1" ht="14.25" customHeight="1" thickBot="1">
      <c r="A4" s="546" t="s">
        <v>211</v>
      </c>
      <c r="B4" s="545" t="s">
        <v>59</v>
      </c>
      <c r="C4" s="544"/>
      <c r="D4" s="544"/>
      <c r="E4" s="543"/>
      <c r="F4" s="544" t="s">
        <v>58</v>
      </c>
      <c r="G4" s="544"/>
      <c r="H4" s="544"/>
      <c r="I4" s="543"/>
    </row>
    <row r="5" spans="1:9" s="625" customFormat="1" ht="33.75" customHeight="1" thickBot="1">
      <c r="A5" s="541"/>
      <c r="B5" s="627" t="s">
        <v>6</v>
      </c>
      <c r="C5" s="628" t="s">
        <v>56</v>
      </c>
      <c r="D5" s="627" t="s">
        <v>5</v>
      </c>
      <c r="E5" s="626" t="s">
        <v>54</v>
      </c>
      <c r="F5" s="627" t="s">
        <v>57</v>
      </c>
      <c r="G5" s="628" t="s">
        <v>56</v>
      </c>
      <c r="H5" s="627" t="s">
        <v>55</v>
      </c>
      <c r="I5" s="626" t="s">
        <v>54</v>
      </c>
    </row>
    <row r="6" spans="1:9" s="618" customFormat="1" ht="15.75" customHeight="1" thickBot="1">
      <c r="A6" s="624" t="s">
        <v>40</v>
      </c>
      <c r="B6" s="623">
        <f>B7+B16+B27+B34+B40+B45</f>
        <v>36990.129</v>
      </c>
      <c r="C6" s="621">
        <f>(B6/$B$6)</f>
        <v>1</v>
      </c>
      <c r="D6" s="620">
        <f>D7+D16+D27+D34+D40+D45</f>
        <v>31579.775000000005</v>
      </c>
      <c r="E6" s="619">
        <f>(B6/D6-1)</f>
        <v>0.17132338656624357</v>
      </c>
      <c r="F6" s="622">
        <f>F7+F16+F27+F34+F40+F45</f>
        <v>318887.66399999993</v>
      </c>
      <c r="G6" s="621">
        <f>(F6/$F$6)</f>
        <v>1</v>
      </c>
      <c r="H6" s="620">
        <f>H7+H16+H27+H34+H40+H45</f>
        <v>273139.744</v>
      </c>
      <c r="I6" s="619">
        <f>(F6/H6-1)</f>
        <v>0.16748906376656758</v>
      </c>
    </row>
    <row r="7" spans="1:15" s="530" customFormat="1" ht="15.75" customHeight="1">
      <c r="A7" s="617" t="s">
        <v>210</v>
      </c>
      <c r="B7" s="616">
        <f>SUM(B8:B15)</f>
        <v>19685.339</v>
      </c>
      <c r="C7" s="615">
        <f>(B7/$B$6)</f>
        <v>0.5321781656938801</v>
      </c>
      <c r="D7" s="614">
        <f>SUM(D8:D15)</f>
        <v>19704.371000000003</v>
      </c>
      <c r="E7" s="441">
        <f>IF(ISERROR(B7/D7-1),"         /0",IF(B7/D7&gt;5,"  *  ",(B7/D7-1)))</f>
        <v>-0.0009658770635206926</v>
      </c>
      <c r="F7" s="616">
        <f>SUM(F8:F15)</f>
        <v>190453.7589999999</v>
      </c>
      <c r="G7" s="615">
        <f>(F7/$F$6)</f>
        <v>0.5972440470447297</v>
      </c>
      <c r="H7" s="614">
        <f>SUM(H8:H15)</f>
        <v>175788.37100000004</v>
      </c>
      <c r="I7" s="437">
        <f>IF(ISERROR(F7/H7-1),"         /0",IF(F7/H7&gt;5,"  *  ",(F7/H7-1)))</f>
        <v>0.08342638319345852</v>
      </c>
      <c r="L7" s="613"/>
      <c r="M7" s="613"/>
      <c r="N7" s="613"/>
      <c r="O7" s="613"/>
    </row>
    <row r="8" spans="1:10" ht="15.75" customHeight="1">
      <c r="A8" s="508" t="s">
        <v>209</v>
      </c>
      <c r="B8" s="507">
        <v>13291.374999999998</v>
      </c>
      <c r="C8" s="505">
        <f>(B8/$B$6)</f>
        <v>0.3593222126908505</v>
      </c>
      <c r="D8" s="504">
        <v>13836.018000000002</v>
      </c>
      <c r="E8" s="604">
        <f>IF(ISERROR(B8/D8-1),"         /0",IF(B8/D8&gt;5,"  *  ",(B8/D8-1)))</f>
        <v>-0.03936414364306284</v>
      </c>
      <c r="F8" s="506">
        <v>137145.3789999999</v>
      </c>
      <c r="G8" s="505">
        <f>(F8/$F$6)</f>
        <v>0.4300742690378889</v>
      </c>
      <c r="H8" s="504">
        <v>124082.22100000002</v>
      </c>
      <c r="I8" s="604">
        <f>IF(ISERROR(F8/H8-1),"         /0",IF(F8/H8&gt;5,"  *  ",(F8/H8-1)))</f>
        <v>0.10527824127196972</v>
      </c>
      <c r="J8" s="497"/>
    </row>
    <row r="9" spans="1:10" ht="15.75" customHeight="1">
      <c r="A9" s="508" t="s">
        <v>206</v>
      </c>
      <c r="B9" s="507">
        <v>3597.831</v>
      </c>
      <c r="C9" s="505">
        <f>(B9/$B$6)</f>
        <v>0.09726462430017478</v>
      </c>
      <c r="D9" s="504">
        <v>2976.4590000000003</v>
      </c>
      <c r="E9" s="604">
        <f>IF(ISERROR(B9/D9-1),"         /0",IF(B9/D9&gt;5,"  *  ",(B9/D9-1)))</f>
        <v>0.208762156643179</v>
      </c>
      <c r="F9" s="506">
        <v>29793.997000000003</v>
      </c>
      <c r="G9" s="505">
        <f>(F9/$F$6)</f>
        <v>0.09343101149249852</v>
      </c>
      <c r="H9" s="504">
        <v>29561.353999999996</v>
      </c>
      <c r="I9" s="604">
        <f>IF(ISERROR(F9/H9-1),"         /0",IF(F9/H9&gt;5,"  *  ",(F9/H9-1)))</f>
        <v>0.007869835732152497</v>
      </c>
      <c r="J9" s="497"/>
    </row>
    <row r="10" spans="1:10" ht="15.75" customHeight="1">
      <c r="A10" s="508" t="s">
        <v>205</v>
      </c>
      <c r="B10" s="507">
        <v>823.85</v>
      </c>
      <c r="C10" s="505">
        <f>(B10/$B$6)</f>
        <v>0.02227215806681831</v>
      </c>
      <c r="D10" s="504">
        <v>781.032</v>
      </c>
      <c r="E10" s="604">
        <f>IF(ISERROR(B10/D10-1),"         /0",IF(B10/D10&gt;5,"  *  ",(B10/D10-1)))</f>
        <v>0.05482233762509092</v>
      </c>
      <c r="F10" s="506">
        <v>6880.120000000001</v>
      </c>
      <c r="G10" s="505">
        <f>(F10/$F$6)</f>
        <v>0.0215753720720912</v>
      </c>
      <c r="H10" s="504">
        <v>6447.143</v>
      </c>
      <c r="I10" s="604">
        <f>IF(ISERROR(F10/H10-1),"         /0",IF(F10/H10&gt;5,"  *  ",(F10/H10-1)))</f>
        <v>0.06715796438825716</v>
      </c>
      <c r="J10" s="497"/>
    </row>
    <row r="11" spans="1:10" ht="15.75" customHeight="1">
      <c r="A11" s="508" t="s">
        <v>202</v>
      </c>
      <c r="B11" s="507">
        <v>462.74600000000004</v>
      </c>
      <c r="C11" s="505">
        <f>(B11/$B$6)</f>
        <v>0.012509986110078178</v>
      </c>
      <c r="D11" s="504">
        <v>460.794</v>
      </c>
      <c r="E11" s="604">
        <f>IF(ISERROR(B11/D11-1),"         /0",IF(B11/D11&gt;5,"  *  ",(B11/D11-1)))</f>
        <v>0.004236166269526276</v>
      </c>
      <c r="F11" s="506">
        <v>3617.492</v>
      </c>
      <c r="G11" s="505">
        <f>(F11/$F$6)</f>
        <v>0.011344095141918068</v>
      </c>
      <c r="H11" s="504">
        <v>3144.1059999999998</v>
      </c>
      <c r="I11" s="604">
        <f>IF(ISERROR(F11/H11-1),"         /0",IF(F11/H11&gt;5,"  *  ",(F11/H11-1)))</f>
        <v>0.15056298992464012</v>
      </c>
      <c r="J11" s="497"/>
    </row>
    <row r="12" spans="1:10" ht="15.75" customHeight="1">
      <c r="A12" s="508" t="s">
        <v>208</v>
      </c>
      <c r="B12" s="507">
        <v>338.616</v>
      </c>
      <c r="C12" s="505">
        <f>(B12/$B$6)</f>
        <v>0.009154225982829094</v>
      </c>
      <c r="D12" s="504">
        <v>181.066</v>
      </c>
      <c r="E12" s="604">
        <f>IF(ISERROR(B12/D12-1),"         /0",IF(B12/D12&gt;5,"  *  ",(B12/D12-1)))</f>
        <v>0.8701247059083428</v>
      </c>
      <c r="F12" s="506">
        <v>1993.9340000000002</v>
      </c>
      <c r="G12" s="505">
        <f>(F12/$F$6)</f>
        <v>0.006252778721474784</v>
      </c>
      <c r="H12" s="504">
        <v>1399.2520000000004</v>
      </c>
      <c r="I12" s="604">
        <f>IF(ISERROR(F12/H12-1),"         /0",IF(F12/H12&gt;5,"  *  ",(F12/H12-1)))</f>
        <v>0.42499992853324464</v>
      </c>
      <c r="J12" s="497"/>
    </row>
    <row r="13" spans="1:10" ht="15.75" customHeight="1">
      <c r="A13" s="508" t="s">
        <v>201</v>
      </c>
      <c r="B13" s="507">
        <v>236.55999999999997</v>
      </c>
      <c r="C13" s="505">
        <f>(B13/$B$6)</f>
        <v>0.006395219654411045</v>
      </c>
      <c r="D13" s="504">
        <v>125.12499999999999</v>
      </c>
      <c r="E13" s="604">
        <f>IF(ISERROR(B13/D13-1),"         /0",IF(B13/D13&gt;5,"  *  ",(B13/D13-1)))</f>
        <v>0.8905894105894105</v>
      </c>
      <c r="F13" s="506">
        <v>1347.581</v>
      </c>
      <c r="G13" s="505">
        <f>(F13/$F$6)</f>
        <v>0.004225879995157167</v>
      </c>
      <c r="H13" s="504">
        <v>1002.4569999999999</v>
      </c>
      <c r="I13" s="604">
        <f>IF(ISERROR(F13/H13-1),"         /0",IF(F13/H13&gt;5,"  *  ",(F13/H13-1)))</f>
        <v>0.3442781086869562</v>
      </c>
      <c r="J13" s="497"/>
    </row>
    <row r="14" spans="1:10" ht="15.75" customHeight="1">
      <c r="A14" s="508" t="s">
        <v>204</v>
      </c>
      <c r="B14" s="507">
        <v>44.56</v>
      </c>
      <c r="C14" s="505">
        <f>(B14/$B$6)</f>
        <v>0.0012046457042634267</v>
      </c>
      <c r="D14" s="504">
        <v>44.032</v>
      </c>
      <c r="E14" s="604">
        <f>IF(ISERROR(B14/D14-1),"         /0",IF(B14/D14&gt;5,"  *  ",(B14/D14-1)))</f>
        <v>0.011991279069767602</v>
      </c>
      <c r="F14" s="506">
        <v>299.922</v>
      </c>
      <c r="G14" s="505">
        <f>(F14/$F$6)</f>
        <v>0.0009405255638863474</v>
      </c>
      <c r="H14" s="504">
        <v>229.534</v>
      </c>
      <c r="I14" s="604">
        <f>IF(ISERROR(F14/H14-1),"         /0",IF(F14/H14&gt;5,"  *  ",(F14/H14-1)))</f>
        <v>0.30665609452194453</v>
      </c>
      <c r="J14" s="497"/>
    </row>
    <row r="15" spans="1:10" ht="15.75" customHeight="1" thickBot="1">
      <c r="A15" s="508" t="s">
        <v>111</v>
      </c>
      <c r="B15" s="507">
        <v>889.8009999999999</v>
      </c>
      <c r="C15" s="505">
        <f>(B15/$B$6)</f>
        <v>0.024055093184454694</v>
      </c>
      <c r="D15" s="504">
        <v>1299.845</v>
      </c>
      <c r="E15" s="604">
        <f>IF(ISERROR(B15/D15-1),"         /0",IF(B15/D15&gt;5,"  *  ",(B15/D15-1)))</f>
        <v>-0.3154560736087765</v>
      </c>
      <c r="F15" s="506">
        <v>9375.333999999999</v>
      </c>
      <c r="G15" s="505">
        <f>(F15/$F$6)</f>
        <v>0.02940011501981463</v>
      </c>
      <c r="H15" s="504">
        <v>9922.303999999995</v>
      </c>
      <c r="I15" s="604">
        <f>IF(ISERROR(F15/H15-1),"         /0",IF(F15/H15&gt;5,"  *  ",(F15/H15-1)))</f>
        <v>-0.0551253015428671</v>
      </c>
      <c r="J15" s="497"/>
    </row>
    <row r="16" spans="1:10" s="542" customFormat="1" ht="15.75" customHeight="1">
      <c r="A16" s="611" t="s">
        <v>198</v>
      </c>
      <c r="B16" s="610">
        <f>SUM(B17:B26)</f>
        <v>6721.05</v>
      </c>
      <c r="C16" s="612">
        <f>(B16/$B$6)</f>
        <v>0.18169847420645655</v>
      </c>
      <c r="D16" s="562">
        <f>SUM(D17:D26)</f>
        <v>4691.309000000001</v>
      </c>
      <c r="E16" s="564">
        <f>IF(ISERROR(B16/D16-1),"         /0",IF(B16/D16&gt;5,"  *  ",(B16/D16-1)))</f>
        <v>0.43265983971637745</v>
      </c>
      <c r="F16" s="610">
        <f>SUM(F17:F26)</f>
        <v>53386.897000000004</v>
      </c>
      <c r="G16" s="608">
        <f>(F16/$F$6)</f>
        <v>0.1674159995100971</v>
      </c>
      <c r="H16" s="609">
        <f>SUM(H17:H26)</f>
        <v>41129.949</v>
      </c>
      <c r="I16" s="564">
        <f>IF(ISERROR(F16/H16-1),"         /0",IF(F16/H16&gt;5,"  *  ",(F16/H16-1)))</f>
        <v>0.29800542665394514</v>
      </c>
      <c r="J16" s="522"/>
    </row>
    <row r="17" spans="1:10" ht="15.75" customHeight="1">
      <c r="A17" s="518" t="s">
        <v>197</v>
      </c>
      <c r="B17" s="517">
        <v>2122.119</v>
      </c>
      <c r="C17" s="505">
        <f>(B17/$B$6)</f>
        <v>0.05736987291934019</v>
      </c>
      <c r="D17" s="515">
        <v>1079.2920000000001</v>
      </c>
      <c r="E17" s="604">
        <f>IF(ISERROR(B17/D17-1),"         /0",IF(B17/D17&gt;5,"  *  ",(B17/D17-1)))</f>
        <v>0.9662139624865189</v>
      </c>
      <c r="F17" s="516">
        <v>15119.149000000001</v>
      </c>
      <c r="G17" s="505">
        <f>(F17/$F$6)</f>
        <v>0.047412147620737075</v>
      </c>
      <c r="H17" s="515">
        <v>7201.791</v>
      </c>
      <c r="I17" s="604">
        <f>IF(ISERROR(F17/H17-1),"         /0",IF(F17/H17&gt;5,"  *  ",(F17/H17-1)))</f>
        <v>1.0993595898575785</v>
      </c>
      <c r="J17" s="497"/>
    </row>
    <row r="18" spans="1:10" ht="15.75" customHeight="1">
      <c r="A18" s="518" t="s">
        <v>196</v>
      </c>
      <c r="B18" s="517">
        <v>1154.1869999999997</v>
      </c>
      <c r="C18" s="505">
        <f>(B18/$B$6)</f>
        <v>0.031202567582286605</v>
      </c>
      <c r="D18" s="515">
        <v>700.133</v>
      </c>
      <c r="E18" s="604">
        <f>IF(ISERROR(B18/D18-1),"         /0",IF(B18/D18&gt;5,"  *  ",(B18/D18-1)))</f>
        <v>0.6485253516117646</v>
      </c>
      <c r="F18" s="516">
        <v>7958.510000000002</v>
      </c>
      <c r="G18" s="505">
        <f>(F18/$F$6)</f>
        <v>0.024957095863074853</v>
      </c>
      <c r="H18" s="515">
        <v>6200.623000000004</v>
      </c>
      <c r="I18" s="604">
        <f>IF(ISERROR(F18/H18-1),"         /0",IF(F18/H18&gt;5,"  *  ",(F18/H18-1)))</f>
        <v>0.2835016739446983</v>
      </c>
      <c r="J18" s="497"/>
    </row>
    <row r="19" spans="1:10" ht="15.75" customHeight="1">
      <c r="A19" s="518" t="s">
        <v>191</v>
      </c>
      <c r="B19" s="517">
        <v>609.973</v>
      </c>
      <c r="C19" s="505">
        <f>(B19/$B$6)</f>
        <v>0.016490156062986424</v>
      </c>
      <c r="D19" s="515">
        <v>297.163</v>
      </c>
      <c r="E19" s="604">
        <f>IF(ISERROR(B19/D19-1),"         /0",IF(B19/D19&gt;5,"  *  ",(B19/D19-1)))</f>
        <v>1.052654603702345</v>
      </c>
      <c r="F19" s="516">
        <v>5628.3200000000015</v>
      </c>
      <c r="G19" s="505">
        <f>(F19/$F$6)</f>
        <v>0.01764985176723551</v>
      </c>
      <c r="H19" s="515">
        <v>3517.731</v>
      </c>
      <c r="I19" s="604">
        <f>IF(ISERROR(F19/H19-1),"         /0",IF(F19/H19&gt;5,"  *  ",(F19/H19-1)))</f>
        <v>0.5999859000020187</v>
      </c>
      <c r="J19" s="497"/>
    </row>
    <row r="20" spans="1:10" ht="15.75" customHeight="1">
      <c r="A20" s="518" t="s">
        <v>249</v>
      </c>
      <c r="B20" s="517">
        <v>587.732</v>
      </c>
      <c r="C20" s="505">
        <f>(B20/$B$6)</f>
        <v>0.015888887546188335</v>
      </c>
      <c r="D20" s="515">
        <v>162.99</v>
      </c>
      <c r="E20" s="604">
        <f>IF(ISERROR(B20/D20-1),"         /0",IF(B20/D20&gt;5,"  *  ",(B20/D20-1)))</f>
        <v>2.605939014663476</v>
      </c>
      <c r="F20" s="516">
        <v>4729.125</v>
      </c>
      <c r="G20" s="505">
        <f>(F20/$F$6)</f>
        <v>0.014830065674788853</v>
      </c>
      <c r="H20" s="515">
        <v>3380.1330000000007</v>
      </c>
      <c r="I20" s="604">
        <f>IF(ISERROR(F20/H20-1),"         /0",IF(F20/H20&gt;5,"  *  ",(F20/H20-1)))</f>
        <v>0.39909435516294733</v>
      </c>
      <c r="J20" s="497"/>
    </row>
    <row r="21" spans="1:10" ht="15.75" customHeight="1">
      <c r="A21" s="518" t="s">
        <v>194</v>
      </c>
      <c r="B21" s="517">
        <v>555.488</v>
      </c>
      <c r="C21" s="505">
        <f>(B21/$B$6)</f>
        <v>0.015017195533435421</v>
      </c>
      <c r="D21" s="515">
        <v>518.9190000000001</v>
      </c>
      <c r="E21" s="604">
        <f>IF(ISERROR(B21/D21-1),"         /0",IF(B21/D21&gt;5,"  *  ",(B21/D21-1)))</f>
        <v>0.07047149940549469</v>
      </c>
      <c r="F21" s="516">
        <v>4576.954</v>
      </c>
      <c r="G21" s="505">
        <f>(F21/$F$6)</f>
        <v>0.014352872552636595</v>
      </c>
      <c r="H21" s="515">
        <v>2866.5739999999996</v>
      </c>
      <c r="I21" s="604">
        <f>IF(ISERROR(F21/H21-1),"         /0",IF(F21/H21&gt;5,"  *  ",(F21/H21-1)))</f>
        <v>0.5966634735401912</v>
      </c>
      <c r="J21" s="497"/>
    </row>
    <row r="22" spans="1:10" ht="15.75" customHeight="1">
      <c r="A22" s="518" t="s">
        <v>193</v>
      </c>
      <c r="B22" s="517">
        <v>527.7860000000001</v>
      </c>
      <c r="C22" s="505">
        <f>(B22/$B$6)</f>
        <v>0.014268293035690684</v>
      </c>
      <c r="D22" s="515">
        <v>286.20400000000006</v>
      </c>
      <c r="E22" s="604">
        <f>IF(ISERROR(B22/D22-1),"         /0",IF(B22/D22&gt;5,"  *  ",(B22/D22-1)))</f>
        <v>0.8440902293468993</v>
      </c>
      <c r="F22" s="516">
        <v>3738.783</v>
      </c>
      <c r="G22" s="505">
        <f>(F22/$F$6)</f>
        <v>0.011724451655175976</v>
      </c>
      <c r="H22" s="515">
        <v>1866.9479999999996</v>
      </c>
      <c r="I22" s="604">
        <f>IF(ISERROR(F22/H22-1),"         /0",IF(F22/H22&gt;5,"  *  ",(F22/H22-1)))</f>
        <v>1.0026176411983627</v>
      </c>
      <c r="J22" s="497"/>
    </row>
    <row r="23" spans="1:10" ht="15.75" customHeight="1">
      <c r="A23" s="518" t="s">
        <v>192</v>
      </c>
      <c r="B23" s="517">
        <v>417.536</v>
      </c>
      <c r="C23" s="505">
        <f>(B23/$B$6)</f>
        <v>0.011287768150254356</v>
      </c>
      <c r="D23" s="515">
        <v>348.248</v>
      </c>
      <c r="E23" s="604">
        <f>IF(ISERROR(B23/D23-1),"         /0",IF(B23/D23&gt;5,"  *  ",(B23/D23-1)))</f>
        <v>0.19896165950701805</v>
      </c>
      <c r="F23" s="516">
        <v>3655.4939999999997</v>
      </c>
      <c r="G23" s="505">
        <f>(F23/$F$6)</f>
        <v>0.011463265634508836</v>
      </c>
      <c r="H23" s="515">
        <v>2657.4119999999994</v>
      </c>
      <c r="I23" s="604">
        <f>IF(ISERROR(F23/H23-1),"         /0",IF(F23/H23&gt;5,"  *  ",(F23/H23-1)))</f>
        <v>0.3755842150182209</v>
      </c>
      <c r="J23" s="497"/>
    </row>
    <row r="24" spans="1:10" ht="15.75" customHeight="1">
      <c r="A24" s="518" t="s">
        <v>189</v>
      </c>
      <c r="B24" s="517">
        <v>289.265</v>
      </c>
      <c r="C24" s="505">
        <f>(B24/$B$6)</f>
        <v>0.00782005923796589</v>
      </c>
      <c r="D24" s="515">
        <v>104.466</v>
      </c>
      <c r="E24" s="604">
        <f>IF(ISERROR(B24/D24-1),"         /0",IF(B24/D24&gt;5,"  *  ",(B24/D24-1)))</f>
        <v>1.7689870388451747</v>
      </c>
      <c r="F24" s="516">
        <v>1436.6540000000005</v>
      </c>
      <c r="G24" s="505">
        <f>(F24/$F$6)</f>
        <v>0.004505204064588716</v>
      </c>
      <c r="H24" s="515">
        <v>1771.560999999999</v>
      </c>
      <c r="I24" s="604">
        <f>IF(ISERROR(F24/H24-1),"         /0",IF(F24/H24&gt;5,"  *  ",(F24/H24-1)))</f>
        <v>-0.18904627049251976</v>
      </c>
      <c r="J24" s="497"/>
    </row>
    <row r="25" spans="1:10" ht="15.75" customHeight="1">
      <c r="A25" s="518" t="s">
        <v>195</v>
      </c>
      <c r="B25" s="517">
        <v>93.611</v>
      </c>
      <c r="C25" s="505">
        <f>(B25/$B$6)</f>
        <v>0.002530702177329525</v>
      </c>
      <c r="D25" s="515">
        <v>996.5660000000001</v>
      </c>
      <c r="E25" s="604">
        <f>IF(ISERROR(B25/D25-1),"         /0",IF(B25/D25&gt;5,"  *  ",(B25/D25-1)))</f>
        <v>-0.9060664321279273</v>
      </c>
      <c r="F25" s="516">
        <v>2646.2419999999993</v>
      </c>
      <c r="G25" s="505">
        <f>(F25/$F$6)</f>
        <v>0.00829835173555036</v>
      </c>
      <c r="H25" s="515">
        <v>9169.564999999999</v>
      </c>
      <c r="I25" s="604">
        <f>IF(ISERROR(F25/H25-1),"         /0",IF(F25/H25&gt;5,"  *  ",(F25/H25-1)))</f>
        <v>-0.7114103013610789</v>
      </c>
      <c r="J25" s="497"/>
    </row>
    <row r="26" spans="1:10" ht="15.75" customHeight="1" thickBot="1">
      <c r="A26" s="518" t="s">
        <v>111</v>
      </c>
      <c r="B26" s="517">
        <v>363.35299999999995</v>
      </c>
      <c r="C26" s="505">
        <f>(B26/$B$6)</f>
        <v>0.009822971960979102</v>
      </c>
      <c r="D26" s="515">
        <v>197.32800000000003</v>
      </c>
      <c r="E26" s="604">
        <f>IF(ISERROR(B26/D26-1),"         /0",IF(B26/D26&gt;5,"  *  ",(B26/D26-1)))</f>
        <v>0.8413656450174323</v>
      </c>
      <c r="F26" s="516">
        <v>3897.6660000000006</v>
      </c>
      <c r="G26" s="505">
        <f>(F26/$F$6)</f>
        <v>0.01222269294180035</v>
      </c>
      <c r="H26" s="515">
        <v>2497.610999999999</v>
      </c>
      <c r="I26" s="604">
        <f>IF(ISERROR(F26/H26-1),"         /0",IF(F26/H26&gt;5,"  *  ",(F26/H26-1)))</f>
        <v>0.5605576689084097</v>
      </c>
      <c r="J26" s="497"/>
    </row>
    <row r="27" spans="1:10" s="542" customFormat="1" ht="15.75" customHeight="1">
      <c r="A27" s="611" t="s">
        <v>186</v>
      </c>
      <c r="B27" s="610">
        <f>SUM(B28:B33)</f>
        <v>4704.691999999999</v>
      </c>
      <c r="C27" s="608">
        <f>(B27/$B$6)</f>
        <v>0.12718776947222862</v>
      </c>
      <c r="D27" s="607">
        <f>SUM(D28:D33)</f>
        <v>3475.471</v>
      </c>
      <c r="E27" s="564">
        <f>IF(ISERROR(B27/D27-1),"         /0",IF(B27/D27&gt;5,"  *  ",(B27/D27-1)))</f>
        <v>0.35368472359573677</v>
      </c>
      <c r="F27" s="609">
        <f>SUM(F28:F33)</f>
        <v>31075.7</v>
      </c>
      <c r="G27" s="608">
        <f>(F27/$F$6)</f>
        <v>0.09745030463141405</v>
      </c>
      <c r="H27" s="607">
        <f>SUM(H28:H33)</f>
        <v>24937.696000000004</v>
      </c>
      <c r="I27" s="564">
        <f>IF(ISERROR(F27/H27-1),"         /0",IF(F27/H27&gt;5,"  *  ",(F27/H27-1)))</f>
        <v>0.2461335642234148</v>
      </c>
      <c r="J27" s="522"/>
    </row>
    <row r="28" spans="1:10" ht="15.75" customHeight="1">
      <c r="A28" s="508" t="s">
        <v>248</v>
      </c>
      <c r="B28" s="507">
        <v>2266.9889999999996</v>
      </c>
      <c r="C28" s="505">
        <f>(B28/$B$6)</f>
        <v>0.06128632317016249</v>
      </c>
      <c r="D28" s="504">
        <v>1581.882</v>
      </c>
      <c r="E28" s="604">
        <f>IF(ISERROR(B28/D28-1),"         /0",IF(B28/D28&gt;5,"  *  ",(B28/D28-1)))</f>
        <v>0.4330961475002557</v>
      </c>
      <c r="F28" s="506">
        <v>14564.621000000001</v>
      </c>
      <c r="G28" s="505">
        <f>(F28/$F$6)</f>
        <v>0.045673202962156614</v>
      </c>
      <c r="H28" s="504">
        <v>10195.242</v>
      </c>
      <c r="I28" s="604">
        <f>IF(ISERROR(F28/H28-1),"         /0",IF(F28/H28&gt;5,"  *  ",(F28/H28-1)))</f>
        <v>0.4285704056853188</v>
      </c>
      <c r="J28" s="497"/>
    </row>
    <row r="29" spans="1:10" ht="15.75" customHeight="1">
      <c r="A29" s="508" t="s">
        <v>185</v>
      </c>
      <c r="B29" s="507">
        <v>1052.071</v>
      </c>
      <c r="C29" s="505">
        <f>(B29/$B$6)</f>
        <v>0.02844193919950914</v>
      </c>
      <c r="D29" s="504">
        <v>590.8879999999999</v>
      </c>
      <c r="E29" s="604">
        <f>IF(ISERROR(B29/D29-1),"         /0",IF(B29/D29&gt;5,"  *  ",(B29/D29-1)))</f>
        <v>0.7804913960005959</v>
      </c>
      <c r="F29" s="506">
        <v>5820.901999999999</v>
      </c>
      <c r="G29" s="505">
        <f>(F29/$F$6)</f>
        <v>0.018253769766396484</v>
      </c>
      <c r="H29" s="504">
        <v>4334.840999999999</v>
      </c>
      <c r="I29" s="604">
        <f>IF(ISERROR(F29/H29-1),"         /0",IF(F29/H29&gt;5,"  *  ",(F29/H29-1)))</f>
        <v>0.34281787959466103</v>
      </c>
      <c r="J29" s="497"/>
    </row>
    <row r="30" spans="1:10" ht="15.75" customHeight="1">
      <c r="A30" s="508" t="s">
        <v>247</v>
      </c>
      <c r="B30" s="507">
        <v>454.46400000000006</v>
      </c>
      <c r="C30" s="505">
        <f>(B30/$B$6)</f>
        <v>0.012286088539999416</v>
      </c>
      <c r="D30" s="504">
        <v>493.764</v>
      </c>
      <c r="E30" s="604">
        <f>IF(ISERROR(B30/D30-1),"         /0",IF(B30/D30&gt;5,"  *  ",(B30/D30-1)))</f>
        <v>-0.07959267990375962</v>
      </c>
      <c r="F30" s="506">
        <v>3476.608</v>
      </c>
      <c r="G30" s="505">
        <f>(F30/$F$6)</f>
        <v>0.010902296929240891</v>
      </c>
      <c r="H30" s="504">
        <v>4039.199</v>
      </c>
      <c r="I30" s="604">
        <f>IF(ISERROR(F30/H30-1),"         /0",IF(F30/H30&gt;5,"  *  ",(F30/H30-1)))</f>
        <v>-0.13928281325084502</v>
      </c>
      <c r="J30" s="497"/>
    </row>
    <row r="31" spans="1:10" ht="15.75" customHeight="1">
      <c r="A31" s="508" t="s">
        <v>184</v>
      </c>
      <c r="B31" s="507">
        <v>386.22</v>
      </c>
      <c r="C31" s="505">
        <f>(B31/$B$6)</f>
        <v>0.010441163911593821</v>
      </c>
      <c r="D31" s="504">
        <v>252.75199999999998</v>
      </c>
      <c r="E31" s="604">
        <f>IF(ISERROR(B31/D31-1),"         /0",IF(B31/D31&gt;5,"  *  ",(B31/D31-1)))</f>
        <v>0.5280591251503453</v>
      </c>
      <c r="F31" s="506">
        <v>2442.7980000000002</v>
      </c>
      <c r="G31" s="505">
        <f>(F31/$F$6)</f>
        <v>0.007660371584646814</v>
      </c>
      <c r="H31" s="504">
        <v>2067.328</v>
      </c>
      <c r="I31" s="604">
        <f>IF(ISERROR(F31/H31-1),"         /0",IF(F31/H31&gt;5,"  *  ",(F31/H31-1)))</f>
        <v>0.18162091356572363</v>
      </c>
      <c r="J31" s="497"/>
    </row>
    <row r="32" spans="1:10" ht="15.75" customHeight="1">
      <c r="A32" s="508" t="s">
        <v>183</v>
      </c>
      <c r="B32" s="507">
        <v>176.601</v>
      </c>
      <c r="C32" s="505">
        <f>(B32/$B$6)</f>
        <v>0.004774273698802186</v>
      </c>
      <c r="D32" s="504">
        <v>80.03800000000001</v>
      </c>
      <c r="E32" s="604">
        <f>IF(ISERROR(B32/D32-1),"         /0",IF(B32/D32&gt;5,"  *  ",(B32/D32-1)))</f>
        <v>1.2064644293960365</v>
      </c>
      <c r="F32" s="506">
        <v>1348.5219999999997</v>
      </c>
      <c r="G32" s="505">
        <f>(F32/$F$6)</f>
        <v>0.004228830877571984</v>
      </c>
      <c r="H32" s="504">
        <v>315.95</v>
      </c>
      <c r="I32" s="604">
        <f>IF(ISERROR(F32/H32-1),"         /0",IF(F32/H32&gt;5,"  *  ",(F32/H32-1)))</f>
        <v>3.268150023737933</v>
      </c>
      <c r="J32" s="497"/>
    </row>
    <row r="33" spans="1:10" ht="15.75" customHeight="1" thickBot="1">
      <c r="A33" s="508" t="s">
        <v>111</v>
      </c>
      <c r="B33" s="507">
        <v>368.347</v>
      </c>
      <c r="C33" s="505">
        <f>(B33/$B$6)</f>
        <v>0.009957980952161587</v>
      </c>
      <c r="D33" s="504">
        <v>476.147</v>
      </c>
      <c r="E33" s="604">
        <f>IF(ISERROR(B33/D33-1),"         /0",IF(B33/D33&gt;5,"  *  ",(B33/D33-1)))</f>
        <v>-0.22640067038120582</v>
      </c>
      <c r="F33" s="506">
        <v>3422.249000000001</v>
      </c>
      <c r="G33" s="505">
        <f>(F33/$F$6)</f>
        <v>0.010731832511401262</v>
      </c>
      <c r="H33" s="504">
        <v>3985.1360000000027</v>
      </c>
      <c r="I33" s="604">
        <f>IF(ISERROR(F33/H33-1),"         /0",IF(F33/H33&gt;5,"  *  ",(F33/H33-1)))</f>
        <v>-0.14124662244902086</v>
      </c>
      <c r="J33" s="497"/>
    </row>
    <row r="34" spans="1:10" s="542" customFormat="1" ht="15.75" customHeight="1">
      <c r="A34" s="611" t="s">
        <v>179</v>
      </c>
      <c r="B34" s="610">
        <f>SUM(B35:B39)</f>
        <v>4837.775000000001</v>
      </c>
      <c r="C34" s="608">
        <f>(B34/$B$6)</f>
        <v>0.13078556714414272</v>
      </c>
      <c r="D34" s="607">
        <f>SUM(D35:D39)</f>
        <v>3421.903</v>
      </c>
      <c r="E34" s="564">
        <f>IF(ISERROR(B34/D34-1),"         /0",IF(B34/D34&gt;5,"  *  ",(B34/D34-1)))</f>
        <v>0.4137674270720124</v>
      </c>
      <c r="F34" s="609">
        <f>SUM(F35:F39)</f>
        <v>34807.929000000004</v>
      </c>
      <c r="G34" s="608">
        <f>(F34/$F$6)</f>
        <v>0.10915420359440436</v>
      </c>
      <c r="H34" s="607">
        <f>SUM(H35:H39)</f>
        <v>26249.729999999996</v>
      </c>
      <c r="I34" s="564">
        <f>IF(ISERROR(F34/H34-1),"         /0",IF(F34/H34&gt;5,"  *  ",(F34/H34-1)))</f>
        <v>0.32602998202267264</v>
      </c>
      <c r="J34" s="522"/>
    </row>
    <row r="35" spans="1:10" ht="15.75" customHeight="1">
      <c r="A35" s="508" t="s">
        <v>178</v>
      </c>
      <c r="B35" s="507">
        <v>2294.4310000000005</v>
      </c>
      <c r="C35" s="505">
        <f>(B35/$B$6)</f>
        <v>0.062028196765683094</v>
      </c>
      <c r="D35" s="504">
        <v>1740.132</v>
      </c>
      <c r="E35" s="604">
        <f>IF(ISERROR(B35/D35-1),"         /0",IF(B35/D35&gt;5,"  *  ",(B35/D35-1)))</f>
        <v>0.31853847869012264</v>
      </c>
      <c r="F35" s="506">
        <v>18773.147999999994</v>
      </c>
      <c r="G35" s="505">
        <f>(F35/$F$6)</f>
        <v>0.05887072508392798</v>
      </c>
      <c r="H35" s="504">
        <v>12599.346999999994</v>
      </c>
      <c r="I35" s="604">
        <f>IF(ISERROR(F35/H35-1),"         /0",IF(F35/H35&gt;5,"  *  ",(F35/H35-1)))</f>
        <v>0.4900096012912416</v>
      </c>
      <c r="J35" s="497"/>
    </row>
    <row r="36" spans="1:10" ht="15.75" customHeight="1">
      <c r="A36" s="508" t="s">
        <v>177</v>
      </c>
      <c r="B36" s="507">
        <v>1641.703</v>
      </c>
      <c r="C36" s="505">
        <f>(B36/$B$6)</f>
        <v>0.04438219180041248</v>
      </c>
      <c r="D36" s="504">
        <v>1283.509</v>
      </c>
      <c r="E36" s="604">
        <f>IF(ISERROR(B36/D36-1),"         /0",IF(B36/D36&gt;5,"  *  ",(B36/D36-1)))</f>
        <v>0.2790740072722513</v>
      </c>
      <c r="F36" s="506">
        <v>9087.565</v>
      </c>
      <c r="G36" s="505">
        <f>(F36/$F$6)</f>
        <v>0.028497700055277155</v>
      </c>
      <c r="H36" s="504">
        <v>9649.374000000002</v>
      </c>
      <c r="I36" s="604">
        <f>IF(ISERROR(F36/H36-1),"         /0",IF(F36/H36&gt;5,"  *  ",(F36/H36-1)))</f>
        <v>-0.05822232613224454</v>
      </c>
      <c r="J36" s="497"/>
    </row>
    <row r="37" spans="1:10" ht="15.75" customHeight="1">
      <c r="A37" s="508" t="s">
        <v>174</v>
      </c>
      <c r="B37" s="507">
        <v>270.135</v>
      </c>
      <c r="C37" s="505">
        <f>(B37/$B$6)</f>
        <v>0.007302894239703786</v>
      </c>
      <c r="D37" s="504">
        <v>109.814</v>
      </c>
      <c r="E37" s="604">
        <f>IF(ISERROR(B37/D37-1),"         /0",IF(B37/D37&gt;5,"  *  ",(B37/D37-1)))</f>
        <v>1.45993224907571</v>
      </c>
      <c r="F37" s="506">
        <v>1680.616</v>
      </c>
      <c r="G37" s="505">
        <f>(F37/$F$6)</f>
        <v>0.0052702446338595286</v>
      </c>
      <c r="H37" s="504">
        <v>897.498</v>
      </c>
      <c r="I37" s="604">
        <f>IF(ISERROR(F37/H37-1),"         /0",IF(F37/H37&gt;5,"  *  ",(F37/H37-1)))</f>
        <v>0.8725568190681203</v>
      </c>
      <c r="J37" s="497"/>
    </row>
    <row r="38" spans="1:10" ht="15.75" customHeight="1">
      <c r="A38" s="508" t="s">
        <v>176</v>
      </c>
      <c r="B38" s="507">
        <v>149.935</v>
      </c>
      <c r="C38" s="505">
        <f>(B38/$B$6)</f>
        <v>0.0040533786729967875</v>
      </c>
      <c r="D38" s="504">
        <v>26.393</v>
      </c>
      <c r="E38" s="604" t="str">
        <f>IF(ISERROR(B38/D38-1),"         /0",IF(B38/D38&gt;5,"  *  ",(B38/D38-1)))</f>
        <v>  *  </v>
      </c>
      <c r="F38" s="506">
        <v>1321.6319999999998</v>
      </c>
      <c r="G38" s="505">
        <f>(F38/$F$6)</f>
        <v>0.004144506511860553</v>
      </c>
      <c r="H38" s="504">
        <v>777.6560000000001</v>
      </c>
      <c r="I38" s="604">
        <f>IF(ISERROR(F38/H38-1),"         /0",IF(F38/H38&gt;5,"  *  ",(F38/H38-1)))</f>
        <v>0.6995072371331279</v>
      </c>
      <c r="J38" s="497"/>
    </row>
    <row r="39" spans="1:10" ht="15.75" customHeight="1" thickBot="1">
      <c r="A39" s="508" t="s">
        <v>111</v>
      </c>
      <c r="B39" s="507">
        <v>481.5709999999999</v>
      </c>
      <c r="C39" s="505">
        <f>(B39/$B$6)</f>
        <v>0.013018905665346555</v>
      </c>
      <c r="D39" s="504">
        <v>262.055</v>
      </c>
      <c r="E39" s="604">
        <f>IF(ISERROR(B39/D39-1),"         /0",IF(B39/D39&gt;5,"  *  ",(B39/D39-1)))</f>
        <v>0.8376714811776149</v>
      </c>
      <c r="F39" s="506">
        <v>3944.968000000003</v>
      </c>
      <c r="G39" s="505">
        <f>(F39/$F$6)</f>
        <v>0.012371027309479128</v>
      </c>
      <c r="H39" s="504">
        <v>2325.855000000001</v>
      </c>
      <c r="I39" s="604">
        <f>IF(ISERROR(F39/H39-1),"         /0",IF(F39/H39&gt;5,"  *  ",(F39/H39-1)))</f>
        <v>0.6961366895184788</v>
      </c>
      <c r="J39" s="497"/>
    </row>
    <row r="40" spans="1:10" s="542" customFormat="1" ht="15.75" customHeight="1">
      <c r="A40" s="611" t="s">
        <v>171</v>
      </c>
      <c r="B40" s="610">
        <f>SUM(B41:B44)</f>
        <v>1015.319</v>
      </c>
      <c r="C40" s="608">
        <f>(B40/$B$6)</f>
        <v>0.027448376835885052</v>
      </c>
      <c r="D40" s="607">
        <f>SUM(D41:D44)</f>
        <v>263.50199999999995</v>
      </c>
      <c r="E40" s="564">
        <f>IF(ISERROR(B40/D40-1),"         /0",IF(B40/D40&gt;5,"  *  ",(B40/D40-1)))</f>
        <v>2.853173789952259</v>
      </c>
      <c r="F40" s="609">
        <f>SUM(F41:F44)</f>
        <v>8783.321</v>
      </c>
      <c r="G40" s="608">
        <f>(F40/$F$6)</f>
        <v>0.027543621129226252</v>
      </c>
      <c r="H40" s="607">
        <f>SUM(H41:H44)</f>
        <v>4714.986</v>
      </c>
      <c r="I40" s="564">
        <f>IF(ISERROR(F40/H40-1),"         /0",IF(F40/H40&gt;5,"  *  ",(F40/H40-1)))</f>
        <v>0.8628519787757589</v>
      </c>
      <c r="J40" s="522"/>
    </row>
    <row r="41" spans="1:10" ht="15.75" customHeight="1">
      <c r="A41" s="508" t="s">
        <v>168</v>
      </c>
      <c r="B41" s="507">
        <v>237.518</v>
      </c>
      <c r="C41" s="505">
        <f>(B41/$B$6)</f>
        <v>0.006421118455683136</v>
      </c>
      <c r="D41" s="504">
        <v>238.55199999999996</v>
      </c>
      <c r="E41" s="604">
        <f>IF(ISERROR(B41/D41-1),"         /0",IF(B41/D41&gt;5,"  *  ",(B41/D41-1)))</f>
        <v>-0.004334484724504373</v>
      </c>
      <c r="F41" s="606">
        <v>3090.0229999999997</v>
      </c>
      <c r="G41" s="505">
        <f>(F41/$F$6)</f>
        <v>0.009690004816241497</v>
      </c>
      <c r="H41" s="605">
        <v>3234.3270000000007</v>
      </c>
      <c r="I41" s="604">
        <f>IF(ISERROR(F41/H41-1),"         /0",IF(F41/H41&gt;5,"  *  ",(F41/H41-1)))</f>
        <v>-0.044616391601715266</v>
      </c>
      <c r="J41" s="497"/>
    </row>
    <row r="42" spans="1:10" ht="15.75" customHeight="1">
      <c r="A42" s="508" t="s">
        <v>170</v>
      </c>
      <c r="B42" s="507">
        <v>29.194</v>
      </c>
      <c r="C42" s="505">
        <f>(B42/$B$6)</f>
        <v>0.0007892375828156749</v>
      </c>
      <c r="D42" s="504">
        <v>4.474</v>
      </c>
      <c r="E42" s="604" t="str">
        <f>IF(ISERROR(B42/D42-1),"         /0",IF(B42/D42&gt;5,"  *  ",(B42/D42-1)))</f>
        <v>  *  </v>
      </c>
      <c r="F42" s="606">
        <v>600.288</v>
      </c>
      <c r="G42" s="505">
        <f>(F42/$F$6)</f>
        <v>0.0018824434676156057</v>
      </c>
      <c r="H42" s="605">
        <v>944.1919999999999</v>
      </c>
      <c r="I42" s="604">
        <f>IF(ISERROR(F42/H42-1),"         /0",IF(F42/H42&gt;5,"  *  ",(F42/H42-1)))</f>
        <v>-0.36423100386362084</v>
      </c>
      <c r="J42" s="497"/>
    </row>
    <row r="43" spans="1:10" ht="15.75" customHeight="1">
      <c r="A43" s="508" t="s">
        <v>169</v>
      </c>
      <c r="B43" s="507">
        <v>21.07</v>
      </c>
      <c r="C43" s="505">
        <f>(B43/$B$6)</f>
        <v>0.0005696114225500538</v>
      </c>
      <c r="D43" s="504">
        <v>16.185</v>
      </c>
      <c r="E43" s="604">
        <f>IF(ISERROR(B43/D43-1),"         /0",IF(B43/D43&gt;5,"  *  ",(B43/D43-1)))</f>
        <v>0.3018226753166513</v>
      </c>
      <c r="F43" s="606">
        <v>223.12300000000005</v>
      </c>
      <c r="G43" s="505">
        <f>(F43/$F$6)</f>
        <v>0.0006996915377698652</v>
      </c>
      <c r="H43" s="605">
        <v>305.56499999999994</v>
      </c>
      <c r="I43" s="604">
        <f>IF(ISERROR(F43/H43-1),"         /0",IF(F43/H43&gt;5,"  *  ",(F43/H43-1)))</f>
        <v>-0.2698018424885046</v>
      </c>
      <c r="J43" s="497"/>
    </row>
    <row r="44" spans="1:10" ht="15.75" customHeight="1" thickBot="1">
      <c r="A44" s="508" t="s">
        <v>111</v>
      </c>
      <c r="B44" s="507">
        <v>727.537</v>
      </c>
      <c r="C44" s="505">
        <f>(B44/$B$6)</f>
        <v>0.01966840937483619</v>
      </c>
      <c r="D44" s="504">
        <v>4.291</v>
      </c>
      <c r="E44" s="604" t="str">
        <f>IF(ISERROR(B44/D44-1),"         /0",IF(B44/D44&gt;5,"  *  ",(B44/D44-1)))</f>
        <v>  *  </v>
      </c>
      <c r="F44" s="606">
        <v>4869.887</v>
      </c>
      <c r="G44" s="505">
        <f>(F44/$F$6)</f>
        <v>0.015271481307599283</v>
      </c>
      <c r="H44" s="605">
        <v>230.90199999999996</v>
      </c>
      <c r="I44" s="604" t="str">
        <f>IF(ISERROR(F44/H44-1),"         /0",IF(F44/H44&gt;5,"  *  ",(F44/H44-1)))</f>
        <v>  *  </v>
      </c>
      <c r="J44" s="497"/>
    </row>
    <row r="45" spans="1:10" ht="15.75" customHeight="1" thickBot="1">
      <c r="A45" s="502" t="s">
        <v>165</v>
      </c>
      <c r="B45" s="501">
        <v>25.953999999999997</v>
      </c>
      <c r="C45" s="500">
        <f>(B45/$B$6)</f>
        <v>0.0007016466474069338</v>
      </c>
      <c r="D45" s="499">
        <v>23.219</v>
      </c>
      <c r="E45" s="498">
        <f>IF(ISERROR(B45/D45-1),"         /0",IF(B45/D45&gt;5,"  *  ",(B45/D45-1)))</f>
        <v>0.11779146388733341</v>
      </c>
      <c r="F45" s="501">
        <v>380.0579999999998</v>
      </c>
      <c r="G45" s="500">
        <f>(F45/$F$6)</f>
        <v>0.0011918240901284908</v>
      </c>
      <c r="H45" s="499">
        <v>319.01199999999994</v>
      </c>
      <c r="I45" s="498">
        <f>IF(ISERROR(F45/H45-1),"         /0",IF(F45/H45&gt;5,"  *  ",(F45/H45-1)))</f>
        <v>0.19135957268065118</v>
      </c>
      <c r="J45" s="497"/>
    </row>
    <row r="46" ht="14.25">
      <c r="A46" s="219" t="s">
        <v>246</v>
      </c>
    </row>
    <row r="47" ht="14.25">
      <c r="A47" s="219" t="s">
        <v>245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46:I65536 E46:E65536 G4:G5 C4:C5 I3:I5 E3:E5">
    <cfRule type="cellIs" priority="3" dxfId="10" operator="lessThan" stopIfTrue="1">
      <formula>0</formula>
    </cfRule>
  </conditionalFormatting>
  <conditionalFormatting sqref="E6:E45 I6:I45">
    <cfRule type="cellIs" priority="1" dxfId="10" operator="lessThan" stopIfTrue="1">
      <formula>0</formula>
    </cfRule>
    <cfRule type="cellIs" priority="2" dxfId="11" operator="greaterThanOrEqual" stopIfTrue="1">
      <formula>0</formula>
    </cfRule>
  </conditionalFormatting>
  <hyperlinks>
    <hyperlink ref="H1:I1" location="INDICE!A1" display="Volver al Indice"/>
  </hyperlinks>
  <printOptions/>
  <pageMargins left="0.23" right="0.24" top="0.26" bottom="0.2" header="0.25" footer="0.18"/>
  <pageSetup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="92" zoomScaleNormal="92" zoomScalePageLayoutView="0" workbookViewId="0" topLeftCell="A1">
      <selection activeCell="N38" sqref="N38:O38"/>
    </sheetView>
  </sheetViews>
  <sheetFormatPr defaultColWidth="9.140625" defaultRowHeight="12.75"/>
  <cols>
    <col min="1" max="1" width="24.00390625" style="552" customWidth="1"/>
    <col min="2" max="2" width="8.421875" style="552" bestFit="1" customWidth="1"/>
    <col min="3" max="3" width="9.28125" style="552" bestFit="1" customWidth="1"/>
    <col min="4" max="4" width="8.421875" style="552" customWidth="1"/>
    <col min="5" max="5" width="10.8515625" style="552" bestFit="1" customWidth="1"/>
    <col min="6" max="6" width="8.421875" style="552" bestFit="1" customWidth="1"/>
    <col min="7" max="7" width="9.28125" style="552" bestFit="1" customWidth="1"/>
    <col min="8" max="8" width="8.421875" style="552" bestFit="1" customWidth="1"/>
    <col min="9" max="9" width="9.28125" style="552" customWidth="1"/>
    <col min="10" max="10" width="10.00390625" style="552" customWidth="1"/>
    <col min="11" max="11" width="9.8515625" style="552" customWidth="1"/>
    <col min="12" max="12" width="9.00390625" style="552" customWidth="1"/>
    <col min="13" max="13" width="10.8515625" style="552" bestFit="1" customWidth="1"/>
    <col min="14" max="14" width="9.140625" style="552" customWidth="1"/>
    <col min="15" max="15" width="10.00390625" style="552" customWidth="1"/>
    <col min="16" max="16" width="9.28125" style="552" customWidth="1"/>
    <col min="17" max="17" width="9.7109375" style="552" customWidth="1"/>
    <col min="18" max="16384" width="9.140625" style="552" customWidth="1"/>
  </cols>
  <sheetData>
    <row r="1" spans="16:17" ht="18.75" thickBot="1">
      <c r="P1" s="551" t="s">
        <v>44</v>
      </c>
      <c r="Q1" s="550"/>
    </row>
    <row r="2" ht="6" customHeight="1" thickBot="1"/>
    <row r="3" spans="1:17" ht="24" customHeight="1" thickBot="1">
      <c r="A3" s="603" t="s">
        <v>255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1"/>
    </row>
    <row r="4" spans="1:17" ht="15.75" customHeight="1" thickBot="1">
      <c r="A4" s="600" t="s">
        <v>240</v>
      </c>
      <c r="B4" s="653" t="s">
        <v>59</v>
      </c>
      <c r="C4" s="652"/>
      <c r="D4" s="652"/>
      <c r="E4" s="652"/>
      <c r="F4" s="652"/>
      <c r="G4" s="652"/>
      <c r="H4" s="652"/>
      <c r="I4" s="651"/>
      <c r="J4" s="653" t="s">
        <v>58</v>
      </c>
      <c r="K4" s="652"/>
      <c r="L4" s="652"/>
      <c r="M4" s="652"/>
      <c r="N4" s="652"/>
      <c r="O4" s="652"/>
      <c r="P4" s="652"/>
      <c r="Q4" s="651"/>
    </row>
    <row r="5" spans="1:17" s="646" customFormat="1" ht="26.25" customHeight="1">
      <c r="A5" s="595"/>
      <c r="B5" s="650" t="s">
        <v>6</v>
      </c>
      <c r="C5" s="649"/>
      <c r="D5" s="649"/>
      <c r="E5" s="591" t="s">
        <v>56</v>
      </c>
      <c r="F5" s="650" t="s">
        <v>5</v>
      </c>
      <c r="G5" s="649"/>
      <c r="H5" s="649"/>
      <c r="I5" s="594" t="s">
        <v>54</v>
      </c>
      <c r="J5" s="648" t="s">
        <v>239</v>
      </c>
      <c r="K5" s="647"/>
      <c r="L5" s="647"/>
      <c r="M5" s="591" t="s">
        <v>56</v>
      </c>
      <c r="N5" s="648" t="s">
        <v>238</v>
      </c>
      <c r="O5" s="647"/>
      <c r="P5" s="647"/>
      <c r="Q5" s="591" t="s">
        <v>54</v>
      </c>
    </row>
    <row r="6" spans="1:17" s="584" customFormat="1" ht="14.25" thickBot="1">
      <c r="A6" s="589"/>
      <c r="B6" s="587" t="s">
        <v>32</v>
      </c>
      <c r="C6" s="586" t="s">
        <v>31</v>
      </c>
      <c r="D6" s="586" t="s">
        <v>30</v>
      </c>
      <c r="E6" s="585"/>
      <c r="F6" s="587" t="s">
        <v>32</v>
      </c>
      <c r="G6" s="586" t="s">
        <v>31</v>
      </c>
      <c r="H6" s="586" t="s">
        <v>30</v>
      </c>
      <c r="I6" s="588"/>
      <c r="J6" s="587" t="s">
        <v>32</v>
      </c>
      <c r="K6" s="586" t="s">
        <v>31</v>
      </c>
      <c r="L6" s="586" t="s">
        <v>30</v>
      </c>
      <c r="M6" s="585"/>
      <c r="N6" s="587" t="s">
        <v>32</v>
      </c>
      <c r="O6" s="586" t="s">
        <v>31</v>
      </c>
      <c r="P6" s="586" t="s">
        <v>30</v>
      </c>
      <c r="Q6" s="585"/>
    </row>
    <row r="7" spans="1:17" s="639" customFormat="1" ht="18" customHeight="1" thickBot="1">
      <c r="A7" s="645" t="s">
        <v>40</v>
      </c>
      <c r="B7" s="643">
        <f>B8+B12+B20+B27+B33+B38</f>
        <v>21442.396999999997</v>
      </c>
      <c r="C7" s="642">
        <f>C8+C12+C20+C27+C33+C38</f>
        <v>15547.732</v>
      </c>
      <c r="D7" s="641">
        <f>C7+B7</f>
        <v>36990.129</v>
      </c>
      <c r="E7" s="644">
        <f>D7/$D$7</f>
        <v>1</v>
      </c>
      <c r="F7" s="643">
        <f>F8+F12+F20+F27+F33+F38</f>
        <v>20499.904000000006</v>
      </c>
      <c r="G7" s="642">
        <f>G8+G12+G20+G27+G33+G38</f>
        <v>11079.871000000003</v>
      </c>
      <c r="H7" s="641">
        <f>G7+F7</f>
        <v>31579.77500000001</v>
      </c>
      <c r="I7" s="640">
        <f>IF(ISERROR(D7/H7-1),"         /0",(D7/H7-1))</f>
        <v>0.17132338656624335</v>
      </c>
      <c r="J7" s="643">
        <f>J8+J12+J20+J27+J33+J38</f>
        <v>194532.87499999994</v>
      </c>
      <c r="K7" s="642">
        <f>K8+K12+K20+K27+K33+K38</f>
        <v>124354.789</v>
      </c>
      <c r="L7" s="641">
        <f>K7+J7</f>
        <v>318887.66399999993</v>
      </c>
      <c r="M7" s="644">
        <f>L7/$L$7</f>
        <v>1</v>
      </c>
      <c r="N7" s="643">
        <f>N8+N12+N20+N27+N33+N38</f>
        <v>182025.8509999999</v>
      </c>
      <c r="O7" s="642">
        <f>O8+O12+O20+O27+O33+O38</f>
        <v>91113.893</v>
      </c>
      <c r="P7" s="641">
        <f>O7+N7</f>
        <v>273139.7439999999</v>
      </c>
      <c r="Q7" s="640">
        <f>IF(ISERROR(L7/P7-1),"         /0",(L7/P7-1))</f>
        <v>0.16748906376656802</v>
      </c>
    </row>
    <row r="8" spans="1:17" s="560" customFormat="1" ht="18" customHeight="1">
      <c r="A8" s="565" t="s">
        <v>237</v>
      </c>
      <c r="B8" s="563">
        <f>SUM(B9:B11)</f>
        <v>12916.911999999997</v>
      </c>
      <c r="C8" s="562">
        <f>SUM(C9:C11)</f>
        <v>6768.427000000001</v>
      </c>
      <c r="D8" s="562">
        <f>C8+B8</f>
        <v>19685.338999999996</v>
      </c>
      <c r="E8" s="564">
        <f>D8/$D$7</f>
        <v>0.53217816569388</v>
      </c>
      <c r="F8" s="563">
        <f>SUM(F9:F11)</f>
        <v>13329.205000000002</v>
      </c>
      <c r="G8" s="562">
        <f>SUM(G9:G11)</f>
        <v>6375.166000000001</v>
      </c>
      <c r="H8" s="562">
        <f>G8+F8</f>
        <v>19704.371000000003</v>
      </c>
      <c r="I8" s="561">
        <f>IF(ISERROR(D8/H8-1),"         /0",IF(D8/H8&gt;5,"  *  ",(D8/H8-1)))</f>
        <v>-0.0009658770635209146</v>
      </c>
      <c r="J8" s="563">
        <f>SUM(J9:J11)</f>
        <v>128256.61999999994</v>
      </c>
      <c r="K8" s="562">
        <f>SUM(K9:K11)</f>
        <v>62197.139</v>
      </c>
      <c r="L8" s="562">
        <f>K8+J8</f>
        <v>190453.75899999993</v>
      </c>
      <c r="M8" s="564">
        <f>L8/$L$7</f>
        <v>0.5972440470447298</v>
      </c>
      <c r="N8" s="563">
        <f>SUM(N9:N11)</f>
        <v>124350.74799999995</v>
      </c>
      <c r="O8" s="562">
        <f>SUM(O9:O11)</f>
        <v>51437.623</v>
      </c>
      <c r="P8" s="562">
        <f>O8+N8</f>
        <v>175788.37099999996</v>
      </c>
      <c r="Q8" s="561">
        <f>IF(ISERROR(L8/P8-1),"         /0",IF(L8/P8&gt;5,"  *  ",(L8/P8-1)))</f>
        <v>0.08342638319345919</v>
      </c>
    </row>
    <row r="9" spans="1:17" ht="18" customHeight="1">
      <c r="A9" s="559" t="s">
        <v>236</v>
      </c>
      <c r="B9" s="558">
        <v>12810.763999999997</v>
      </c>
      <c r="C9" s="556">
        <v>6601.318</v>
      </c>
      <c r="D9" s="556">
        <f>C9+B9</f>
        <v>19412.082</v>
      </c>
      <c r="E9" s="557">
        <f>D9/$D$7</f>
        <v>0.5247908705590077</v>
      </c>
      <c r="F9" s="558">
        <v>13084.213000000002</v>
      </c>
      <c r="G9" s="556">
        <v>6025.339000000001</v>
      </c>
      <c r="H9" s="556">
        <f>G9+F9</f>
        <v>19109.552000000003</v>
      </c>
      <c r="I9" s="503">
        <f>IF(ISERROR(D9/H9-1),"         /0",IF(D9/H9&gt;5,"  *  ",(D9/H9-1)))</f>
        <v>0.015831349683131934</v>
      </c>
      <c r="J9" s="558">
        <v>127198.97599999994</v>
      </c>
      <c r="K9" s="556">
        <v>61385.017</v>
      </c>
      <c r="L9" s="556">
        <f>K9+J9</f>
        <v>188583.99299999993</v>
      </c>
      <c r="M9" s="557">
        <f>L9/$L$7</f>
        <v>0.5913806468223869</v>
      </c>
      <c r="N9" s="556">
        <v>121917.40799999995</v>
      </c>
      <c r="O9" s="556">
        <v>48929.572</v>
      </c>
      <c r="P9" s="556">
        <f>O9+N9</f>
        <v>170846.97999999995</v>
      </c>
      <c r="Q9" s="503">
        <f>IF(ISERROR(L9/P9-1),"         /0",IF(L9/P9&gt;5,"  *  ",(L9/P9-1)))</f>
        <v>0.10381812426535131</v>
      </c>
    </row>
    <row r="10" spans="1:17" ht="18" customHeight="1">
      <c r="A10" s="559" t="s">
        <v>235</v>
      </c>
      <c r="B10" s="558">
        <v>104.12100000000001</v>
      </c>
      <c r="C10" s="556">
        <v>135.773</v>
      </c>
      <c r="D10" s="556">
        <f>C10+B10</f>
        <v>239.894</v>
      </c>
      <c r="E10" s="557">
        <f>D10/$D$7</f>
        <v>0.006485351808316213</v>
      </c>
      <c r="F10" s="558">
        <v>63.613</v>
      </c>
      <c r="G10" s="556">
        <v>62.719</v>
      </c>
      <c r="H10" s="556">
        <f>G10+F10</f>
        <v>126.332</v>
      </c>
      <c r="I10" s="503">
        <f>IF(ISERROR(D10/H10-1),"         /0",IF(D10/H10&gt;5,"  *  ",(D10/H10-1)))</f>
        <v>0.898917138967166</v>
      </c>
      <c r="J10" s="558">
        <v>734.6520000000002</v>
      </c>
      <c r="K10" s="556">
        <v>638.6750000000001</v>
      </c>
      <c r="L10" s="556">
        <f>K10+J10</f>
        <v>1373.3270000000002</v>
      </c>
      <c r="M10" s="557">
        <f>L10/$L$7</f>
        <v>0.00430661689064272</v>
      </c>
      <c r="N10" s="556">
        <v>731.2609999999997</v>
      </c>
      <c r="O10" s="556">
        <v>282.601</v>
      </c>
      <c r="P10" s="556">
        <f>O10+N10</f>
        <v>1013.8619999999997</v>
      </c>
      <c r="Q10" s="503">
        <f>IF(ISERROR(L10/P10-1),"         /0",IF(L10/P10&gt;5,"  *  ",(L10/P10-1)))</f>
        <v>0.3545502247840442</v>
      </c>
    </row>
    <row r="11" spans="1:17" ht="18" customHeight="1" thickBot="1">
      <c r="A11" s="576" t="s">
        <v>234</v>
      </c>
      <c r="B11" s="575">
        <v>2.027</v>
      </c>
      <c r="C11" s="573">
        <v>31.336</v>
      </c>
      <c r="D11" s="573">
        <f>C11+B11</f>
        <v>33.363</v>
      </c>
      <c r="E11" s="574">
        <f>D11/$D$7</f>
        <v>0.0009019433265561198</v>
      </c>
      <c r="F11" s="575">
        <v>181.379</v>
      </c>
      <c r="G11" s="573">
        <v>287.108</v>
      </c>
      <c r="H11" s="573">
        <f>G11+F11</f>
        <v>468.48699999999997</v>
      </c>
      <c r="I11" s="503">
        <f>IF(ISERROR(D11/H11-1),"         /0",IF(D11/H11&gt;5,"  *  ",(D11/H11-1)))</f>
        <v>-0.9287856439986595</v>
      </c>
      <c r="J11" s="575">
        <v>322.99199999999996</v>
      </c>
      <c r="K11" s="573">
        <v>173.447</v>
      </c>
      <c r="L11" s="573">
        <f>K11+J11</f>
        <v>496.43899999999996</v>
      </c>
      <c r="M11" s="574">
        <f>L11/$L$7</f>
        <v>0.0015567833317001567</v>
      </c>
      <c r="N11" s="573">
        <v>1702.079</v>
      </c>
      <c r="O11" s="573">
        <v>2225.4499999999994</v>
      </c>
      <c r="P11" s="573">
        <f>O11+N11</f>
        <v>3927.5289999999995</v>
      </c>
      <c r="Q11" s="503">
        <f>IF(ISERROR(L11/P11-1),"         /0",IF(L11/P11&gt;5,"  *  ",(L11/P11-1)))</f>
        <v>-0.8736001694704227</v>
      </c>
    </row>
    <row r="12" spans="1:17" s="560" customFormat="1" ht="18" customHeight="1">
      <c r="A12" s="565" t="s">
        <v>198</v>
      </c>
      <c r="B12" s="563">
        <f>SUM(B13:B19)</f>
        <v>2355.065</v>
      </c>
      <c r="C12" s="562">
        <f>SUM(C13:C19)</f>
        <v>4365.985000000001</v>
      </c>
      <c r="D12" s="562">
        <f>C12+B12</f>
        <v>6721.050000000001</v>
      </c>
      <c r="E12" s="564">
        <f>D12/$D$7</f>
        <v>0.18169847420645657</v>
      </c>
      <c r="F12" s="563">
        <f>SUM(F13:F19)</f>
        <v>2476.494</v>
      </c>
      <c r="G12" s="562">
        <f>SUM(G13:G19)</f>
        <v>2214.815</v>
      </c>
      <c r="H12" s="562">
        <f>G12+F12</f>
        <v>4691.309</v>
      </c>
      <c r="I12" s="561">
        <f>IF(ISERROR(D12/H12-1),"         /0",IF(D12/H12&gt;5,"  *  ",(D12/H12-1)))</f>
        <v>0.4326598397163779</v>
      </c>
      <c r="J12" s="563">
        <f>SUM(J13:J19)</f>
        <v>18305.847999999998</v>
      </c>
      <c r="K12" s="562">
        <f>SUM(K13:K19)</f>
        <v>35081.049000000006</v>
      </c>
      <c r="L12" s="562">
        <f>K12+J12</f>
        <v>53386.897000000004</v>
      </c>
      <c r="M12" s="564">
        <f>L12/$L$7</f>
        <v>0.1674159995100971</v>
      </c>
      <c r="N12" s="563">
        <f>SUM(N13:N19)</f>
        <v>19089.384999999995</v>
      </c>
      <c r="O12" s="562">
        <f>SUM(O13:O19)</f>
        <v>22040.564</v>
      </c>
      <c r="P12" s="562">
        <f>O12+N12</f>
        <v>41129.94899999999</v>
      </c>
      <c r="Q12" s="561">
        <f>IF(ISERROR(L12/P12-1),"         /0",IF(L12/P12&gt;5,"  *  ",(L12/P12-1)))</f>
        <v>0.29800542665394536</v>
      </c>
    </row>
    <row r="13" spans="1:17" ht="18" customHeight="1">
      <c r="A13" s="571" t="s">
        <v>233</v>
      </c>
      <c r="B13" s="569">
        <v>751.2029999999999</v>
      </c>
      <c r="C13" s="568">
        <v>2048.68</v>
      </c>
      <c r="D13" s="568">
        <f>C13+B13</f>
        <v>2799.883</v>
      </c>
      <c r="E13" s="570">
        <f>D13/$D$7</f>
        <v>0.07569270710031857</v>
      </c>
      <c r="F13" s="569">
        <v>584.9120000000001</v>
      </c>
      <c r="G13" s="568">
        <v>815.1580000000001</v>
      </c>
      <c r="H13" s="568">
        <f>G13+F13</f>
        <v>1400.0700000000002</v>
      </c>
      <c r="I13" s="567">
        <f>IF(ISERROR(D13/H13-1),"         /0",IF(D13/H13&gt;5,"  *  ",(D13/H13-1)))</f>
        <v>0.9998164377495407</v>
      </c>
      <c r="J13" s="569">
        <v>4847.575</v>
      </c>
      <c r="K13" s="568">
        <v>16777.027000000006</v>
      </c>
      <c r="L13" s="568">
        <f>K13+J13</f>
        <v>21624.602000000006</v>
      </c>
      <c r="M13" s="570">
        <f>L13/$L$7</f>
        <v>0.0678126012425492</v>
      </c>
      <c r="N13" s="568">
        <v>4778.891999999995</v>
      </c>
      <c r="O13" s="568">
        <v>6694.450000000002</v>
      </c>
      <c r="P13" s="568">
        <f>O13+N13</f>
        <v>11473.341999999997</v>
      </c>
      <c r="Q13" s="567">
        <f>IF(ISERROR(L13/P13-1),"         /0",IF(L13/P13&gt;5,"  *  ",(L13/P13-1)))</f>
        <v>0.8847692328878554</v>
      </c>
    </row>
    <row r="14" spans="1:17" ht="18" customHeight="1">
      <c r="A14" s="571" t="s">
        <v>232</v>
      </c>
      <c r="B14" s="569">
        <v>814.196</v>
      </c>
      <c r="C14" s="568">
        <v>697.414</v>
      </c>
      <c r="D14" s="568">
        <f>C14+B14</f>
        <v>1511.6100000000001</v>
      </c>
      <c r="E14" s="570">
        <f>D14/$D$7</f>
        <v>0.040865226504076264</v>
      </c>
      <c r="F14" s="569">
        <v>465.569</v>
      </c>
      <c r="G14" s="568">
        <v>417.922</v>
      </c>
      <c r="H14" s="568">
        <f>G14+F14</f>
        <v>883.491</v>
      </c>
      <c r="I14" s="567">
        <f>IF(ISERROR(D14/H14-1),"         /0",IF(D14/H14&gt;5,"  *  ",(D14/H14-1)))</f>
        <v>0.7109512151227348</v>
      </c>
      <c r="J14" s="569">
        <v>5559.742</v>
      </c>
      <c r="K14" s="568">
        <v>4526.3550000000005</v>
      </c>
      <c r="L14" s="568">
        <f>K14+J14</f>
        <v>10086.097000000002</v>
      </c>
      <c r="M14" s="570">
        <f>L14/$L$7</f>
        <v>0.03162899710037075</v>
      </c>
      <c r="N14" s="568">
        <v>4011.5299999999997</v>
      </c>
      <c r="O14" s="568">
        <v>4316.960999999998</v>
      </c>
      <c r="P14" s="568">
        <f>O14+N14</f>
        <v>8328.490999999998</v>
      </c>
      <c r="Q14" s="567">
        <f>IF(ISERROR(L14/P14-1),"         /0",IF(L14/P14&gt;5,"  *  ",(L14/P14-1)))</f>
        <v>0.2110353484202605</v>
      </c>
    </row>
    <row r="15" spans="1:17" ht="18" customHeight="1">
      <c r="A15" s="571" t="s">
        <v>229</v>
      </c>
      <c r="B15" s="569">
        <v>249.97899999999998</v>
      </c>
      <c r="C15" s="568">
        <v>998.3639999999999</v>
      </c>
      <c r="D15" s="568">
        <f>C15+B15</f>
        <v>1248.3429999999998</v>
      </c>
      <c r="E15" s="570">
        <f>D15/$D$7</f>
        <v>0.033748003420047544</v>
      </c>
      <c r="F15" s="569">
        <v>252.68099999999998</v>
      </c>
      <c r="G15" s="568">
        <v>475.365</v>
      </c>
      <c r="H15" s="568">
        <f>G15+F15</f>
        <v>728.046</v>
      </c>
      <c r="I15" s="567">
        <f>IF(ISERROR(D15/H15-1),"         /0",IF(D15/H15&gt;5,"  *  ",(D15/H15-1)))</f>
        <v>0.7146485249558403</v>
      </c>
      <c r="J15" s="569">
        <v>2828.19</v>
      </c>
      <c r="K15" s="568">
        <v>8198.118</v>
      </c>
      <c r="L15" s="568">
        <f>K15+J15</f>
        <v>11026.308</v>
      </c>
      <c r="M15" s="570">
        <f>L15/$L$7</f>
        <v>0.03457740528965712</v>
      </c>
      <c r="N15" s="568">
        <v>1301.55</v>
      </c>
      <c r="O15" s="568">
        <v>5470.770000000001</v>
      </c>
      <c r="P15" s="568">
        <f>O15+N15</f>
        <v>6772.3200000000015</v>
      </c>
      <c r="Q15" s="567">
        <f>IF(ISERROR(L15/P15-1),"         /0",IF(L15/P15&gt;5,"  *  ",(L15/P15-1)))</f>
        <v>0.6281433836558223</v>
      </c>
    </row>
    <row r="16" spans="1:17" ht="18" customHeight="1">
      <c r="A16" s="571" t="s">
        <v>230</v>
      </c>
      <c r="B16" s="569">
        <v>213.47799999999998</v>
      </c>
      <c r="C16" s="568">
        <v>315.24299999999994</v>
      </c>
      <c r="D16" s="568">
        <f>C16+B16</f>
        <v>528.7209999999999</v>
      </c>
      <c r="E16" s="570">
        <f>D16/$D$7</f>
        <v>0.014293570049458327</v>
      </c>
      <c r="F16" s="569">
        <v>166.734</v>
      </c>
      <c r="G16" s="568">
        <v>120.16099999999999</v>
      </c>
      <c r="H16" s="568">
        <f>G16+F16</f>
        <v>286.895</v>
      </c>
      <c r="I16" s="567">
        <f>IF(ISERROR(D16/H16-1),"         /0",IF(D16/H16&gt;5,"  *  ",(D16/H16-1)))</f>
        <v>0.8429076839958867</v>
      </c>
      <c r="J16" s="569">
        <v>1277.2530000000002</v>
      </c>
      <c r="K16" s="568">
        <v>2474.0219999999995</v>
      </c>
      <c r="L16" s="568">
        <f>K16+J16</f>
        <v>3751.2749999999996</v>
      </c>
      <c r="M16" s="570">
        <f>L16/$L$7</f>
        <v>0.011763625324810309</v>
      </c>
      <c r="N16" s="568">
        <v>620.4720000000001</v>
      </c>
      <c r="O16" s="568">
        <v>1257.0669999999998</v>
      </c>
      <c r="P16" s="568">
        <f>O16+N16</f>
        <v>1877.5389999999998</v>
      </c>
      <c r="Q16" s="567">
        <f>IF(ISERROR(L16/P16-1),"         /0",IF(L16/P16&gt;5,"  *  ",(L16/P16-1)))</f>
        <v>0.997974476162679</v>
      </c>
    </row>
    <row r="17" spans="1:17" ht="18" customHeight="1">
      <c r="A17" s="571" t="s">
        <v>228</v>
      </c>
      <c r="B17" s="569">
        <v>149.559</v>
      </c>
      <c r="C17" s="568">
        <v>270.015</v>
      </c>
      <c r="D17" s="568">
        <f>C17+B17</f>
        <v>419.57399999999996</v>
      </c>
      <c r="E17" s="570">
        <f>D17/$D$7</f>
        <v>0.011342863929996025</v>
      </c>
      <c r="F17" s="569">
        <v>192.212</v>
      </c>
      <c r="G17" s="568">
        <v>157.50199999999998</v>
      </c>
      <c r="H17" s="568">
        <f>G17+F17</f>
        <v>349.71399999999994</v>
      </c>
      <c r="I17" s="567">
        <f>IF(ISERROR(D17/H17-1),"         /0",IF(D17/H17&gt;5,"  *  ",(D17/H17-1)))</f>
        <v>0.1997632351006824</v>
      </c>
      <c r="J17" s="569">
        <v>1298.7219999999998</v>
      </c>
      <c r="K17" s="568">
        <v>2496.3749999999995</v>
      </c>
      <c r="L17" s="568">
        <f>K17+J17</f>
        <v>3795.0969999999993</v>
      </c>
      <c r="M17" s="570">
        <f>L17/$L$7</f>
        <v>0.011901046758585181</v>
      </c>
      <c r="N17" s="568">
        <v>1048.4540000000002</v>
      </c>
      <c r="O17" s="568">
        <v>1619.2060000000001</v>
      </c>
      <c r="P17" s="568">
        <f>O17+N17</f>
        <v>2667.6600000000003</v>
      </c>
      <c r="Q17" s="567">
        <f>IF(ISERROR(L17/P17-1),"         /0",IF(L17/P17&gt;5,"  *  ",(L17/P17-1)))</f>
        <v>0.42263144478681647</v>
      </c>
    </row>
    <row r="18" spans="1:17" ht="18" customHeight="1">
      <c r="A18" s="571" t="s">
        <v>231</v>
      </c>
      <c r="B18" s="569">
        <v>121.164</v>
      </c>
      <c r="C18" s="568">
        <v>8.879000000000001</v>
      </c>
      <c r="D18" s="568">
        <f>C18+B18</f>
        <v>130.043</v>
      </c>
      <c r="E18" s="570">
        <f>D18/$D$7</f>
        <v>0.0035156135843700358</v>
      </c>
      <c r="F18" s="569">
        <v>793.207</v>
      </c>
      <c r="G18" s="568">
        <v>225.74599999999998</v>
      </c>
      <c r="H18" s="568">
        <f>G18+F18</f>
        <v>1018.953</v>
      </c>
      <c r="I18" s="567">
        <f>IF(ISERROR(D18/H18-1),"         /0",IF(D18/H18&gt;5,"  *  ",(D18/H18-1)))</f>
        <v>-0.872375860319367</v>
      </c>
      <c r="J18" s="569">
        <v>2237.6710000000003</v>
      </c>
      <c r="K18" s="568">
        <v>564.3049999999998</v>
      </c>
      <c r="L18" s="568">
        <f>K18+J18</f>
        <v>2801.976</v>
      </c>
      <c r="M18" s="570">
        <f>L18/$L$7</f>
        <v>0.008786718071351925</v>
      </c>
      <c r="N18" s="568">
        <v>7161.265999999999</v>
      </c>
      <c r="O18" s="568">
        <v>2669.230000000001</v>
      </c>
      <c r="P18" s="568">
        <f>O18+N18</f>
        <v>9830.496</v>
      </c>
      <c r="Q18" s="567">
        <f>IF(ISERROR(L18/P18-1),"         /0",IF(L18/P18&gt;5,"  *  ",(L18/P18-1)))</f>
        <v>-0.7149710452046366</v>
      </c>
    </row>
    <row r="19" spans="1:17" ht="18" customHeight="1">
      <c r="A19" s="571" t="s">
        <v>214</v>
      </c>
      <c r="B19" s="569">
        <v>55.486000000000004</v>
      </c>
      <c r="C19" s="568">
        <v>27.39</v>
      </c>
      <c r="D19" s="568">
        <f>C19+B19</f>
        <v>82.876</v>
      </c>
      <c r="E19" s="570">
        <f>D19/$D$7</f>
        <v>0.002240489618189761</v>
      </c>
      <c r="F19" s="569">
        <v>21.179</v>
      </c>
      <c r="G19" s="568">
        <v>2.9610000000000003</v>
      </c>
      <c r="H19" s="568">
        <f>G19+F19</f>
        <v>24.14</v>
      </c>
      <c r="I19" s="567">
        <f>IF(ISERROR(D19/H19-1),"         /0",IF(D19/H19&gt;5,"  *  ",(D19/H19-1)))</f>
        <v>2.4331400165700083</v>
      </c>
      <c r="J19" s="569">
        <v>256.69500000000005</v>
      </c>
      <c r="K19" s="568">
        <v>44.847</v>
      </c>
      <c r="L19" s="568">
        <f>K19+J19</f>
        <v>301.54200000000003</v>
      </c>
      <c r="M19" s="570">
        <f>L19/$L$7</f>
        <v>0.0009456057227726441</v>
      </c>
      <c r="N19" s="568">
        <v>167.22100000000003</v>
      </c>
      <c r="O19" s="568">
        <v>12.879999999999999</v>
      </c>
      <c r="P19" s="568">
        <f>O19+N19</f>
        <v>180.10100000000003</v>
      </c>
      <c r="Q19" s="567">
        <f>IF(ISERROR(L19/P19-1),"         /0",IF(L19/P19&gt;5,"  *  ",(L19/P19-1)))</f>
        <v>0.674293868440486</v>
      </c>
    </row>
    <row r="20" spans="1:17" s="560" customFormat="1" ht="18" customHeight="1">
      <c r="A20" s="638" t="s">
        <v>186</v>
      </c>
      <c r="B20" s="636">
        <f>SUM(B21:B26)</f>
        <v>3227.0999999999995</v>
      </c>
      <c r="C20" s="635">
        <f>SUM(C21:C26)</f>
        <v>1477.592</v>
      </c>
      <c r="D20" s="635">
        <f>C20+B20</f>
        <v>4704.691999999999</v>
      </c>
      <c r="E20" s="637">
        <f>D20/$D$7</f>
        <v>0.12718776947222862</v>
      </c>
      <c r="F20" s="636">
        <f>SUM(F21:F26)</f>
        <v>2601.212</v>
      </c>
      <c r="G20" s="635">
        <f>SUM(G21:G26)</f>
        <v>874.259</v>
      </c>
      <c r="H20" s="635">
        <f>G20+F20</f>
        <v>3475.471</v>
      </c>
      <c r="I20" s="634">
        <f>IF(ISERROR(D20/H20-1),"         /0",IF(D20/H20&gt;5,"  *  ",(D20/H20-1)))</f>
        <v>0.35368472359573677</v>
      </c>
      <c r="J20" s="636">
        <f>SUM(J21:J26)</f>
        <v>23236.56</v>
      </c>
      <c r="K20" s="635">
        <f>SUM(K21:K26)</f>
        <v>7839.14</v>
      </c>
      <c r="L20" s="635">
        <f>K20+J20</f>
        <v>31075.7</v>
      </c>
      <c r="M20" s="637">
        <f>L20/$L$7</f>
        <v>0.09745030463141405</v>
      </c>
      <c r="N20" s="636">
        <f>SUM(N21:N26)</f>
        <v>19099.182999999997</v>
      </c>
      <c r="O20" s="635">
        <f>SUM(O21:O26)</f>
        <v>5838.513000000001</v>
      </c>
      <c r="P20" s="635">
        <f>O20+N20</f>
        <v>24937.695999999996</v>
      </c>
      <c r="Q20" s="634">
        <f>IF(ISERROR(L20/P20-1),"         /0",IF(L20/P20&gt;5,"  *  ",(L20/P20-1)))</f>
        <v>0.24613356422341526</v>
      </c>
    </row>
    <row r="21" spans="1:17" ht="18" customHeight="1">
      <c r="A21" s="571" t="s">
        <v>254</v>
      </c>
      <c r="B21" s="569">
        <v>2266.9889999999996</v>
      </c>
      <c r="C21" s="568"/>
      <c r="D21" s="568">
        <f>C21+B21</f>
        <v>2266.9889999999996</v>
      </c>
      <c r="E21" s="570">
        <f>D21/$D$7</f>
        <v>0.06128632317016249</v>
      </c>
      <c r="F21" s="569">
        <v>1563.5620000000001</v>
      </c>
      <c r="G21" s="568">
        <v>18.32</v>
      </c>
      <c r="H21" s="568">
        <f>G21+F21</f>
        <v>1581.882</v>
      </c>
      <c r="I21" s="567">
        <f>IF(ISERROR(D21/H21-1),"         /0",IF(D21/H21&gt;5,"  *  ",(D21/H21-1)))</f>
        <v>0.4330961475002557</v>
      </c>
      <c r="J21" s="633">
        <v>14546.011000000002</v>
      </c>
      <c r="K21" s="632">
        <v>18.61</v>
      </c>
      <c r="L21" s="568">
        <f>K21+J21</f>
        <v>14564.621000000003</v>
      </c>
      <c r="M21" s="570">
        <f>L21/$L$7</f>
        <v>0.04567320296215662</v>
      </c>
      <c r="N21" s="569">
        <v>10133.244</v>
      </c>
      <c r="O21" s="568">
        <v>61.998</v>
      </c>
      <c r="P21" s="568">
        <f>O21+N21</f>
        <v>10195.242</v>
      </c>
      <c r="Q21" s="567">
        <f>IF(ISERROR(L21/P21-1),"         /0",IF(L21/P21&gt;5,"  *  ",(L21/P21-1)))</f>
        <v>0.428570405685319</v>
      </c>
    </row>
    <row r="22" spans="1:17" ht="18" customHeight="1">
      <c r="A22" s="571" t="s">
        <v>227</v>
      </c>
      <c r="B22" s="569">
        <v>318.188</v>
      </c>
      <c r="C22" s="568">
        <v>1011.825</v>
      </c>
      <c r="D22" s="568">
        <f>C22+B22</f>
        <v>1330.013</v>
      </c>
      <c r="E22" s="570">
        <f>D22/$D$7</f>
        <v>0.035955889745612944</v>
      </c>
      <c r="F22" s="569">
        <v>227.504</v>
      </c>
      <c r="G22" s="568">
        <v>475.767</v>
      </c>
      <c r="H22" s="568">
        <f>G22+F22</f>
        <v>703.271</v>
      </c>
      <c r="I22" s="567">
        <f>IF(ISERROR(D22/H22-1),"         /0",IF(D22/H22&gt;5,"  *  ",(D22/H22-1)))</f>
        <v>0.8911813511434425</v>
      </c>
      <c r="J22" s="633">
        <v>2752.1270000000004</v>
      </c>
      <c r="K22" s="632">
        <v>4926.193</v>
      </c>
      <c r="L22" s="568">
        <f>K22+J22</f>
        <v>7678.320000000001</v>
      </c>
      <c r="M22" s="570">
        <f>L22/$L$7</f>
        <v>0.024078447888783813</v>
      </c>
      <c r="N22" s="569">
        <v>1758.597</v>
      </c>
      <c r="O22" s="568">
        <v>3085.081000000001</v>
      </c>
      <c r="P22" s="568">
        <f>O22+N22</f>
        <v>4843.678000000001</v>
      </c>
      <c r="Q22" s="567">
        <f>IF(ISERROR(L22/P22-1),"         /0",IF(L22/P22&gt;5,"  *  ",(L22/P22-1)))</f>
        <v>0.5852251119913421</v>
      </c>
    </row>
    <row r="23" spans="1:17" ht="18" customHeight="1">
      <c r="A23" s="571" t="s">
        <v>253</v>
      </c>
      <c r="B23" s="569">
        <v>350.999</v>
      </c>
      <c r="C23" s="568">
        <v>103.465</v>
      </c>
      <c r="D23" s="568">
        <f>C23+B23</f>
        <v>454.46400000000006</v>
      </c>
      <c r="E23" s="570">
        <f>D23/$D$7</f>
        <v>0.012286088539999416</v>
      </c>
      <c r="F23" s="569">
        <v>337.918</v>
      </c>
      <c r="G23" s="568">
        <v>155.846</v>
      </c>
      <c r="H23" s="568">
        <f>G23+F23</f>
        <v>493.764</v>
      </c>
      <c r="I23" s="567">
        <f>IF(ISERROR(D23/H23-1),"         /0",IF(D23/H23&gt;5,"  *  ",(D23/H23-1)))</f>
        <v>-0.07959267990375962</v>
      </c>
      <c r="J23" s="633">
        <v>2763.2209999999995</v>
      </c>
      <c r="K23" s="632">
        <v>713.3870000000001</v>
      </c>
      <c r="L23" s="568">
        <f>K23+J23</f>
        <v>3476.6079999999997</v>
      </c>
      <c r="M23" s="570">
        <f>L23/$L$7</f>
        <v>0.01090229692924089</v>
      </c>
      <c r="N23" s="569">
        <v>3144.157</v>
      </c>
      <c r="O23" s="568">
        <v>895.042</v>
      </c>
      <c r="P23" s="568">
        <f>O23+N23</f>
        <v>4039.199</v>
      </c>
      <c r="Q23" s="567">
        <f>IF(ISERROR(L23/P23-1),"         /0",IF(L23/P23&gt;5,"  *  ",(L23/P23-1)))</f>
        <v>-0.13928281325084513</v>
      </c>
    </row>
    <row r="24" spans="1:17" ht="18" customHeight="1">
      <c r="A24" s="571" t="s">
        <v>226</v>
      </c>
      <c r="B24" s="569">
        <v>23.918</v>
      </c>
      <c r="C24" s="568">
        <v>362.302</v>
      </c>
      <c r="D24" s="568">
        <f>C24+B24</f>
        <v>386.22</v>
      </c>
      <c r="E24" s="570">
        <f>D24/$D$7</f>
        <v>0.010441163911593821</v>
      </c>
      <c r="F24" s="569">
        <v>28.426</v>
      </c>
      <c r="G24" s="568">
        <v>224.326</v>
      </c>
      <c r="H24" s="568">
        <f>G24+F24</f>
        <v>252.75199999999998</v>
      </c>
      <c r="I24" s="567">
        <f>IF(ISERROR(D24/H24-1),"         /0",IF(D24/H24&gt;5,"  *  ",(D24/H24-1)))</f>
        <v>0.5280591251503453</v>
      </c>
      <c r="J24" s="633">
        <v>293.31499999999994</v>
      </c>
      <c r="K24" s="632">
        <v>2153.15</v>
      </c>
      <c r="L24" s="568">
        <f>K24+J24</f>
        <v>2446.465</v>
      </c>
      <c r="M24" s="570">
        <f>L24/$L$7</f>
        <v>0.007671870931953017</v>
      </c>
      <c r="N24" s="569">
        <v>278.185</v>
      </c>
      <c r="O24" s="568">
        <v>1796.392</v>
      </c>
      <c r="P24" s="568">
        <f>O24+N24</f>
        <v>2074.577</v>
      </c>
      <c r="Q24" s="567">
        <f>IF(ISERROR(L24/P24-1),"         /0",IF(L24/P24&gt;5,"  *  ",(L24/P24-1)))</f>
        <v>0.17925967558687872</v>
      </c>
    </row>
    <row r="25" spans="1:17" ht="18" customHeight="1">
      <c r="A25" s="571" t="s">
        <v>225</v>
      </c>
      <c r="B25" s="569">
        <v>263.46</v>
      </c>
      <c r="C25" s="568"/>
      <c r="D25" s="568">
        <f>C25+B25</f>
        <v>263.46</v>
      </c>
      <c r="E25" s="570">
        <f>D25/$D$7</f>
        <v>0.007122440692218185</v>
      </c>
      <c r="F25" s="569">
        <v>439.65500000000003</v>
      </c>
      <c r="G25" s="568"/>
      <c r="H25" s="568">
        <f>G25+F25</f>
        <v>439.65500000000003</v>
      </c>
      <c r="I25" s="567">
        <f>IF(ISERROR(D25/H25-1),"         /0",IF(D25/H25&gt;5,"  *  ",(D25/H25-1)))</f>
        <v>-0.4007574120617303</v>
      </c>
      <c r="J25" s="633">
        <v>2843.6950000000006</v>
      </c>
      <c r="K25" s="632"/>
      <c r="L25" s="568">
        <f>K25+J25</f>
        <v>2843.6950000000006</v>
      </c>
      <c r="M25" s="570">
        <f>L25/$L$7</f>
        <v>0.008917544706276256</v>
      </c>
      <c r="N25" s="569">
        <v>3740.4490000000005</v>
      </c>
      <c r="O25" s="568">
        <v>0</v>
      </c>
      <c r="P25" s="568">
        <f>O25+N25</f>
        <v>3740.4490000000005</v>
      </c>
      <c r="Q25" s="567">
        <f>IF(ISERROR(L25/P25-1),"         /0",IF(L25/P25&gt;5,"  *  ",(L25/P25-1)))</f>
        <v>-0.23974501456910646</v>
      </c>
    </row>
    <row r="26" spans="1:17" ht="18" customHeight="1" thickBot="1">
      <c r="A26" s="571" t="s">
        <v>214</v>
      </c>
      <c r="B26" s="569">
        <v>3.5460000000000003</v>
      </c>
      <c r="C26" s="568">
        <v>0</v>
      </c>
      <c r="D26" s="568">
        <f>C26+B26</f>
        <v>3.5460000000000003</v>
      </c>
      <c r="E26" s="570">
        <f>D26/$D$7</f>
        <v>9.586341264178885E-05</v>
      </c>
      <c r="F26" s="569">
        <v>4.147</v>
      </c>
      <c r="G26" s="568">
        <v>0</v>
      </c>
      <c r="H26" s="568">
        <f>G26+F26</f>
        <v>4.147</v>
      </c>
      <c r="I26" s="567">
        <f>IF(ISERROR(D26/H26-1),"         /0",IF(D26/H26&gt;5,"  *  ",(D26/H26-1)))</f>
        <v>-0.14492404147576565</v>
      </c>
      <c r="J26" s="633">
        <v>38.190999999999995</v>
      </c>
      <c r="K26" s="632">
        <v>27.8</v>
      </c>
      <c r="L26" s="568">
        <f>K26+J26</f>
        <v>65.991</v>
      </c>
      <c r="M26" s="570">
        <f>L26/$L$7</f>
        <v>0.00020694121300346072</v>
      </c>
      <c r="N26" s="569">
        <v>44.55100000000001</v>
      </c>
      <c r="O26" s="568">
        <v>0</v>
      </c>
      <c r="P26" s="568">
        <f>O26+N26</f>
        <v>44.55100000000001</v>
      </c>
      <c r="Q26" s="567">
        <f>IF(ISERROR(L26/P26-1),"         /0",IF(L26/P26&gt;5,"  *  ",(L26/P26-1)))</f>
        <v>0.4812462122062353</v>
      </c>
    </row>
    <row r="27" spans="1:17" s="560" customFormat="1" ht="18" customHeight="1">
      <c r="A27" s="565" t="s">
        <v>224</v>
      </c>
      <c r="B27" s="563">
        <f>SUM(B28:B32)</f>
        <v>2436.115</v>
      </c>
      <c r="C27" s="562">
        <f>SUM(C28:C32)</f>
        <v>2401.6600000000003</v>
      </c>
      <c r="D27" s="562">
        <f>C27+B27</f>
        <v>4837.775</v>
      </c>
      <c r="E27" s="564">
        <f>D27/$D$7</f>
        <v>0.1307855671441427</v>
      </c>
      <c r="F27" s="563">
        <f>SUM(F28:F32)</f>
        <v>1884.4289999999999</v>
      </c>
      <c r="G27" s="562">
        <f>SUM(G28:G32)</f>
        <v>1537.474</v>
      </c>
      <c r="H27" s="562">
        <f>G27+F27</f>
        <v>3421.903</v>
      </c>
      <c r="I27" s="561">
        <f>IF(ISERROR(D27/H27-1),"         /0",IF(D27/H27&gt;5,"  *  ",(D27/H27-1)))</f>
        <v>0.4137674270720122</v>
      </c>
      <c r="J27" s="563">
        <f>SUM(J28:J32)</f>
        <v>19477.288</v>
      </c>
      <c r="K27" s="562">
        <f>SUM(K28:K32)</f>
        <v>15330.641000000005</v>
      </c>
      <c r="L27" s="562">
        <f>K27+J27</f>
        <v>34807.929000000004</v>
      </c>
      <c r="M27" s="564">
        <f>L27/$L$7</f>
        <v>0.10915420359440436</v>
      </c>
      <c r="N27" s="563">
        <f>SUM(N28:N32)</f>
        <v>15649.340999999999</v>
      </c>
      <c r="O27" s="562">
        <f>SUM(O28:O32)</f>
        <v>10600.389000000003</v>
      </c>
      <c r="P27" s="562">
        <f>O27+N27</f>
        <v>26249.730000000003</v>
      </c>
      <c r="Q27" s="561">
        <f>IF(ISERROR(L27/P27-1),"         /0",IF(L27/P27&gt;5,"  *  ",(L27/P27-1)))</f>
        <v>0.3260299820226722</v>
      </c>
    </row>
    <row r="28" spans="1:17" s="566" customFormat="1" ht="18" customHeight="1">
      <c r="A28" s="559" t="s">
        <v>223</v>
      </c>
      <c r="B28" s="558">
        <v>1241.6329999999998</v>
      </c>
      <c r="C28" s="556">
        <v>1301.2099999999998</v>
      </c>
      <c r="D28" s="556">
        <f>C28+B28</f>
        <v>2542.843</v>
      </c>
      <c r="E28" s="557">
        <f>D28/$D$7</f>
        <v>0.06874382622455845</v>
      </c>
      <c r="F28" s="558">
        <v>968.5360000000001</v>
      </c>
      <c r="G28" s="556">
        <v>930.687</v>
      </c>
      <c r="H28" s="556">
        <f>G28+F28</f>
        <v>1899.223</v>
      </c>
      <c r="I28" s="503">
        <f>IF(ISERROR(D28/H28-1),"         /0",IF(D28/H28&gt;5,"  *  ",(D28/H28-1)))</f>
        <v>0.3388859549405203</v>
      </c>
      <c r="J28" s="558">
        <v>11918.84</v>
      </c>
      <c r="K28" s="556">
        <v>9042.054000000004</v>
      </c>
      <c r="L28" s="556">
        <f>K28+J28</f>
        <v>20960.894000000004</v>
      </c>
      <c r="M28" s="557">
        <f>L28/$L$7</f>
        <v>0.06573127896223671</v>
      </c>
      <c r="N28" s="556">
        <v>8205.052</v>
      </c>
      <c r="O28" s="556">
        <v>6111.761000000003</v>
      </c>
      <c r="P28" s="556">
        <f>O28+N28</f>
        <v>14316.813000000002</v>
      </c>
      <c r="Q28" s="503">
        <f>IF(ISERROR(L28/P28-1),"         /0",IF(L28/P28&gt;5,"  *  ",(L28/P28-1)))</f>
        <v>0.46407541957836584</v>
      </c>
    </row>
    <row r="29" spans="1:17" s="566" customFormat="1" ht="18" customHeight="1">
      <c r="A29" s="559" t="s">
        <v>222</v>
      </c>
      <c r="B29" s="558">
        <v>1000.039</v>
      </c>
      <c r="C29" s="556">
        <v>943.5799999999999</v>
      </c>
      <c r="D29" s="556">
        <f>C29+B29</f>
        <v>1943.619</v>
      </c>
      <c r="E29" s="557">
        <f>D29/$D$7</f>
        <v>0.052544261200062316</v>
      </c>
      <c r="F29" s="558">
        <v>779.2059999999999</v>
      </c>
      <c r="G29" s="556">
        <v>573.245</v>
      </c>
      <c r="H29" s="556">
        <f>G29+F29</f>
        <v>1352.451</v>
      </c>
      <c r="I29" s="503">
        <f>IF(ISERROR(D29/H29-1),"         /0",IF(D29/H29&gt;5,"  *  ",(D29/H29-1)))</f>
        <v>0.4371086272256812</v>
      </c>
      <c r="J29" s="558">
        <v>6004.629</v>
      </c>
      <c r="K29" s="556">
        <v>5217.774000000001</v>
      </c>
      <c r="L29" s="556">
        <f>K29+J29</f>
        <v>11222.403000000002</v>
      </c>
      <c r="M29" s="557">
        <f>L29/$L$7</f>
        <v>0.03519233970744006</v>
      </c>
      <c r="N29" s="556">
        <v>6070.919999999999</v>
      </c>
      <c r="O29" s="556">
        <v>4186.396000000001</v>
      </c>
      <c r="P29" s="556">
        <f>O29+N29</f>
        <v>10257.315999999999</v>
      </c>
      <c r="Q29" s="503">
        <f>IF(ISERROR(L29/P29-1),"         /0",IF(L29/P29&gt;5,"  *  ",(L29/P29-1)))</f>
        <v>0.09408767361754311</v>
      </c>
    </row>
    <row r="30" spans="1:17" s="566" customFormat="1" ht="18" customHeight="1">
      <c r="A30" s="559" t="s">
        <v>221</v>
      </c>
      <c r="B30" s="558">
        <v>125.33800000000001</v>
      </c>
      <c r="C30" s="556">
        <v>153.199</v>
      </c>
      <c r="D30" s="556">
        <f>C30+B30</f>
        <v>278.53700000000003</v>
      </c>
      <c r="E30" s="557">
        <f>D30/$D$7</f>
        <v>0.007530035918501393</v>
      </c>
      <c r="F30" s="558">
        <v>89.155</v>
      </c>
      <c r="G30" s="556">
        <v>26.628</v>
      </c>
      <c r="H30" s="556">
        <f>G30+F30</f>
        <v>115.783</v>
      </c>
      <c r="I30" s="503">
        <f>IF(ISERROR(D30/H30-1),"         /0",IF(D30/H30&gt;5,"  *  ",(D30/H30-1)))</f>
        <v>1.4056813176373044</v>
      </c>
      <c r="J30" s="558">
        <v>951.342</v>
      </c>
      <c r="K30" s="556">
        <v>844.664</v>
      </c>
      <c r="L30" s="556">
        <f>K30+J30</f>
        <v>1796.0059999999999</v>
      </c>
      <c r="M30" s="557">
        <f>L30/$L$7</f>
        <v>0.005632096197989021</v>
      </c>
      <c r="N30" s="556">
        <v>799.053</v>
      </c>
      <c r="O30" s="556">
        <v>243.24699999999996</v>
      </c>
      <c r="P30" s="556">
        <f>O30+N30</f>
        <v>1042.3</v>
      </c>
      <c r="Q30" s="503">
        <f>IF(ISERROR(L30/P30-1),"         /0",IF(L30/P30&gt;5,"  *  ",(L30/P30-1)))</f>
        <v>0.7231181041926509</v>
      </c>
    </row>
    <row r="31" spans="1:17" s="566" customFormat="1" ht="18" customHeight="1">
      <c r="A31" s="559" t="s">
        <v>219</v>
      </c>
      <c r="B31" s="558">
        <v>22.405</v>
      </c>
      <c r="C31" s="556">
        <v>1.909</v>
      </c>
      <c r="D31" s="556">
        <f>C31+B31</f>
        <v>24.314</v>
      </c>
      <c r="E31" s="557">
        <f>D31/$D$7</f>
        <v>0.0006573104949160896</v>
      </c>
      <c r="F31" s="558">
        <v>9.350000000000001</v>
      </c>
      <c r="G31" s="556">
        <v>2.65</v>
      </c>
      <c r="H31" s="556">
        <f>G31+F31</f>
        <v>12.000000000000002</v>
      </c>
      <c r="I31" s="503">
        <f>IF(ISERROR(D31/H31-1),"         /0",IF(D31/H31&gt;5,"  *  ",(D31/H31-1)))</f>
        <v>1.0261666666666662</v>
      </c>
      <c r="J31" s="558">
        <v>216.68800000000005</v>
      </c>
      <c r="K31" s="556">
        <v>162.903</v>
      </c>
      <c r="L31" s="556">
        <f>K31+J31</f>
        <v>379.591</v>
      </c>
      <c r="M31" s="557">
        <f>L31/$L$7</f>
        <v>0.0011903596245729973</v>
      </c>
      <c r="N31" s="556">
        <v>200.057</v>
      </c>
      <c r="O31" s="556">
        <v>24.304000000000002</v>
      </c>
      <c r="P31" s="556">
        <f>O31+N31</f>
        <v>224.361</v>
      </c>
      <c r="Q31" s="503">
        <f>IF(ISERROR(L31/P31-1),"         /0",IF(L31/P31&gt;5,"  *  ",(L31/P31-1)))</f>
        <v>0.6918760390620475</v>
      </c>
    </row>
    <row r="32" spans="1:17" s="566" customFormat="1" ht="18" customHeight="1" thickBot="1">
      <c r="A32" s="559" t="s">
        <v>214</v>
      </c>
      <c r="B32" s="558">
        <v>46.7</v>
      </c>
      <c r="C32" s="556">
        <v>1.7619999999999998</v>
      </c>
      <c r="D32" s="556">
        <f>C32+B32</f>
        <v>48.462</v>
      </c>
      <c r="E32" s="557">
        <f>D32/$D$7</f>
        <v>0.0013101333061044476</v>
      </c>
      <c r="F32" s="558">
        <v>38.182</v>
      </c>
      <c r="G32" s="556">
        <v>4.263999999999999</v>
      </c>
      <c r="H32" s="556">
        <f>G32+F32</f>
        <v>42.446</v>
      </c>
      <c r="I32" s="503">
        <f>IF(ISERROR(D32/H32-1),"         /0",IF(D32/H32&gt;5,"  *  ",(D32/H32-1)))</f>
        <v>0.14173302549121258</v>
      </c>
      <c r="J32" s="558">
        <v>385.78899999999993</v>
      </c>
      <c r="K32" s="556">
        <v>63.246</v>
      </c>
      <c r="L32" s="556">
        <f>K32+J32</f>
        <v>449.0349999999999</v>
      </c>
      <c r="M32" s="557">
        <f>L32/$L$7</f>
        <v>0.0014081291021655828</v>
      </c>
      <c r="N32" s="556">
        <v>374.25900000000007</v>
      </c>
      <c r="O32" s="556">
        <v>34.681</v>
      </c>
      <c r="P32" s="556">
        <f>O32+N32</f>
        <v>408.94000000000005</v>
      </c>
      <c r="Q32" s="503">
        <f>IF(ISERROR(L32/P32-1),"         /0",IF(L32/P32&gt;5,"  *  ",(L32/P32-1)))</f>
        <v>0.09804616814202527</v>
      </c>
    </row>
    <row r="33" spans="1:17" s="560" customFormat="1" ht="18" customHeight="1">
      <c r="A33" s="565" t="s">
        <v>171</v>
      </c>
      <c r="B33" s="563">
        <f>SUM(B34:B37)</f>
        <v>481.649</v>
      </c>
      <c r="C33" s="562">
        <f>SUM(C34:C37)</f>
        <v>533.6700000000001</v>
      </c>
      <c r="D33" s="562">
        <f>C33+B33</f>
        <v>1015.3190000000001</v>
      </c>
      <c r="E33" s="564">
        <f>D33/$D$7</f>
        <v>0.027448376835885056</v>
      </c>
      <c r="F33" s="563">
        <f>SUM(F34:F37)</f>
        <v>186.365</v>
      </c>
      <c r="G33" s="562">
        <f>SUM(G34:G37)</f>
        <v>77.137</v>
      </c>
      <c r="H33" s="562">
        <f>G33+F33</f>
        <v>263.502</v>
      </c>
      <c r="I33" s="561">
        <f>IF(ISERROR(D33/H33-1),"         /0",IF(D33/H33&gt;5,"  *  ",(D33/H33-1)))</f>
        <v>2.8531737899522587</v>
      </c>
      <c r="J33" s="563">
        <f>SUM(J34:J37)</f>
        <v>4925.430999999999</v>
      </c>
      <c r="K33" s="562">
        <f>SUM(K34:K37)</f>
        <v>3857.89</v>
      </c>
      <c r="L33" s="562">
        <f>K33+J33</f>
        <v>8783.320999999998</v>
      </c>
      <c r="M33" s="564">
        <f>L33/$L$7</f>
        <v>0.02754362112922625</v>
      </c>
      <c r="N33" s="563">
        <f>SUM(N34:N37)</f>
        <v>3547.9760000000015</v>
      </c>
      <c r="O33" s="562">
        <f>SUM(O34:O37)</f>
        <v>1167.0100000000002</v>
      </c>
      <c r="P33" s="562">
        <f>O33+N33</f>
        <v>4714.986000000002</v>
      </c>
      <c r="Q33" s="561">
        <f>IF(ISERROR(L33/P33-1),"         /0",IF(L33/P33&gt;5,"  *  ",(L33/P33-1)))</f>
        <v>0.8628519787757578</v>
      </c>
    </row>
    <row r="34" spans="1:17" ht="18" customHeight="1">
      <c r="A34" s="559" t="s">
        <v>217</v>
      </c>
      <c r="B34" s="558">
        <v>315.267</v>
      </c>
      <c r="C34" s="556">
        <v>526.219</v>
      </c>
      <c r="D34" s="556">
        <f>C34+B34</f>
        <v>841.4860000000001</v>
      </c>
      <c r="E34" s="557">
        <f>D34/$D$7</f>
        <v>0.022748933911530832</v>
      </c>
      <c r="F34" s="558">
        <v>171.697</v>
      </c>
      <c r="G34" s="556">
        <v>71.785</v>
      </c>
      <c r="H34" s="556">
        <f>G34+F34</f>
        <v>243.482</v>
      </c>
      <c r="I34" s="503">
        <f>IF(ISERROR(D34/H34-1),"         /0",IF(D34/H34&gt;5,"  *  ",(D34/H34-1)))</f>
        <v>2.456050139230005</v>
      </c>
      <c r="J34" s="558">
        <v>3782.8469999999984</v>
      </c>
      <c r="K34" s="556">
        <v>3708.457</v>
      </c>
      <c r="L34" s="556">
        <f>K34+J34</f>
        <v>7491.303999999998</v>
      </c>
      <c r="M34" s="557">
        <f>L34/$L$7</f>
        <v>0.023491984312067962</v>
      </c>
      <c r="N34" s="556">
        <v>3121.021000000001</v>
      </c>
      <c r="O34" s="556">
        <v>1063.307</v>
      </c>
      <c r="P34" s="556">
        <f>O34+N34</f>
        <v>4184.328000000001</v>
      </c>
      <c r="Q34" s="503">
        <f>IF(ISERROR(L34/P34-1),"         /0",IF(L34/P34&gt;5,"  *  ",(L34/P34-1)))</f>
        <v>0.7903242766819418</v>
      </c>
    </row>
    <row r="35" spans="1:17" ht="18" customHeight="1">
      <c r="A35" s="559" t="s">
        <v>252</v>
      </c>
      <c r="B35" s="558">
        <v>150.175</v>
      </c>
      <c r="C35" s="556"/>
      <c r="D35" s="556">
        <f>C35+B35</f>
        <v>150.175</v>
      </c>
      <c r="E35" s="557">
        <f>D35/$D$7</f>
        <v>0.004059866890434472</v>
      </c>
      <c r="F35" s="558">
        <v>0</v>
      </c>
      <c r="G35" s="556"/>
      <c r="H35" s="556">
        <f>G35+F35</f>
        <v>0</v>
      </c>
      <c r="I35" s="503" t="str">
        <f>IF(ISERROR(D35/H35-1),"         /0",IF(D35/H35&gt;5,"  *  ",(D35/H35-1)))</f>
        <v>         /0</v>
      </c>
      <c r="J35" s="558">
        <v>988.703</v>
      </c>
      <c r="K35" s="556">
        <v>49.67</v>
      </c>
      <c r="L35" s="556">
        <f>K35+J35</f>
        <v>1038.373</v>
      </c>
      <c r="M35" s="557">
        <f>L35/$L$7</f>
        <v>0.0032562344587904793</v>
      </c>
      <c r="N35" s="556">
        <v>111.04</v>
      </c>
      <c r="O35" s="556">
        <v>43.477999999999994</v>
      </c>
      <c r="P35" s="556">
        <f>O35+N35</f>
        <v>154.518</v>
      </c>
      <c r="Q35" s="503" t="str">
        <f>IF(ISERROR(L35/P35-1),"         /0",IF(L35/P35&gt;5,"  *  ",(L35/P35-1)))</f>
        <v>  *  </v>
      </c>
    </row>
    <row r="36" spans="1:17" ht="18" customHeight="1">
      <c r="A36" s="559" t="s">
        <v>216</v>
      </c>
      <c r="B36" s="558">
        <v>14.072999999999999</v>
      </c>
      <c r="C36" s="556">
        <v>7.4510000000000005</v>
      </c>
      <c r="D36" s="556">
        <f>C36+B36</f>
        <v>21.524</v>
      </c>
      <c r="E36" s="557">
        <f>D36/$D$7</f>
        <v>0.0005818849672030071</v>
      </c>
      <c r="F36" s="558">
        <v>12.318000000000001</v>
      </c>
      <c r="G36" s="556">
        <v>5.352</v>
      </c>
      <c r="H36" s="556">
        <f>G36+F36</f>
        <v>17.67</v>
      </c>
      <c r="I36" s="503">
        <f>IF(ISERROR(D36/H36-1),"         /0",IF(D36/H36&gt;5,"  *  ",(D36/H36-1)))</f>
        <v>0.21810979060554603</v>
      </c>
      <c r="J36" s="558">
        <v>138.095</v>
      </c>
      <c r="K36" s="556">
        <v>95.008</v>
      </c>
      <c r="L36" s="556">
        <f>K36+J36</f>
        <v>233.103</v>
      </c>
      <c r="M36" s="557">
        <f>L36/$L$7</f>
        <v>0.0007309878252298905</v>
      </c>
      <c r="N36" s="556">
        <v>269.88300000000004</v>
      </c>
      <c r="O36" s="556">
        <v>56.50800000000001</v>
      </c>
      <c r="P36" s="556">
        <f>O36+N36</f>
        <v>326.3910000000001</v>
      </c>
      <c r="Q36" s="503">
        <f>IF(ISERROR(L36/P36-1),"         /0",IF(L36/P36&gt;5,"  *  ",(L36/P36-1)))</f>
        <v>-0.28581670450471997</v>
      </c>
    </row>
    <row r="37" spans="1:17" ht="18" customHeight="1" thickBot="1">
      <c r="A37" s="559" t="s">
        <v>214</v>
      </c>
      <c r="B37" s="558">
        <v>2.134</v>
      </c>
      <c r="C37" s="556">
        <v>0</v>
      </c>
      <c r="D37" s="556">
        <f>C37+B37</f>
        <v>2.134</v>
      </c>
      <c r="E37" s="557">
        <f>D37/$D$7</f>
        <v>5.769106671674489E-05</v>
      </c>
      <c r="F37" s="558">
        <v>2.35</v>
      </c>
      <c r="G37" s="556">
        <v>0</v>
      </c>
      <c r="H37" s="556">
        <f>G37+F37</f>
        <v>2.35</v>
      </c>
      <c r="I37" s="503">
        <f>IF(ISERROR(D37/H37-1),"         /0",IF(D37/H37&gt;5,"  *  ",(D37/H37-1)))</f>
        <v>-0.09191489361702132</v>
      </c>
      <c r="J37" s="558">
        <v>15.786000000000003</v>
      </c>
      <c r="K37" s="556">
        <v>4.755000000000001</v>
      </c>
      <c r="L37" s="556">
        <f>K37+J37</f>
        <v>20.541000000000004</v>
      </c>
      <c r="M37" s="557">
        <f>L37/$L$7</f>
        <v>6.441453313791408E-05</v>
      </c>
      <c r="N37" s="556">
        <v>46.032</v>
      </c>
      <c r="O37" s="556">
        <v>3.7169999999999996</v>
      </c>
      <c r="P37" s="556">
        <f>O37+N37</f>
        <v>49.748999999999995</v>
      </c>
      <c r="Q37" s="503">
        <f>IF(ISERROR(L37/P37-1),"         /0",IF(L37/P37&gt;5,"  *  ",(L37/P37-1)))</f>
        <v>-0.587107278538262</v>
      </c>
    </row>
    <row r="38" spans="1:17" ht="18" customHeight="1" thickBot="1">
      <c r="A38" s="555" t="s">
        <v>165</v>
      </c>
      <c r="B38" s="501">
        <v>25.556000000000004</v>
      </c>
      <c r="C38" s="553">
        <v>0.398</v>
      </c>
      <c r="D38" s="553">
        <f>C38+B38</f>
        <v>25.954000000000004</v>
      </c>
      <c r="E38" s="554">
        <f>D38/$D$7</f>
        <v>0.0007016466474069339</v>
      </c>
      <c r="F38" s="501">
        <v>22.199000000000005</v>
      </c>
      <c r="G38" s="553">
        <v>1.02</v>
      </c>
      <c r="H38" s="553">
        <f>G38+F38</f>
        <v>23.219000000000005</v>
      </c>
      <c r="I38" s="498">
        <f>IF(ISERROR(D38/H38-1),"         /0",IF(D38/H38&gt;5,"  *  ",(D38/H38-1)))</f>
        <v>0.11779146388733364</v>
      </c>
      <c r="J38" s="501">
        <v>331.128</v>
      </c>
      <c r="K38" s="553">
        <v>48.93000000000001</v>
      </c>
      <c r="L38" s="553">
        <f>K38+J38</f>
        <v>380.058</v>
      </c>
      <c r="M38" s="554">
        <f>L38/$L$7</f>
        <v>0.0011918240901284914</v>
      </c>
      <c r="N38" s="501">
        <v>289.218</v>
      </c>
      <c r="O38" s="553">
        <v>29.794</v>
      </c>
      <c r="P38" s="553">
        <f>O38+N38</f>
        <v>319.012</v>
      </c>
      <c r="Q38" s="498">
        <f>IF(ISERROR(L38/P38-1),"         /0",IF(L38/P38&gt;5,"  *  ",(L38/P38-1)))</f>
        <v>0.1913595726806514</v>
      </c>
    </row>
    <row r="39" ht="14.25">
      <c r="A39" s="219" t="s">
        <v>251</v>
      </c>
    </row>
    <row r="40" ht="14.25">
      <c r="A40" s="219"/>
    </row>
  </sheetData>
  <sheetProtection/>
  <mergeCells count="13"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  <mergeCell ref="B4:I4"/>
    <mergeCell ref="J4:Q4"/>
  </mergeCells>
  <conditionalFormatting sqref="Q39:Q65536 I39:I65536 Q3:Q6 I3:I6">
    <cfRule type="cellIs" priority="3" dxfId="10" operator="lessThan" stopIfTrue="1">
      <formula>0</formula>
    </cfRule>
  </conditionalFormatting>
  <conditionalFormatting sqref="I7:I38 Q7:Q38">
    <cfRule type="cellIs" priority="1" dxfId="10" operator="lessThan" stopIfTrue="1">
      <formula>0</formula>
    </cfRule>
    <cfRule type="cellIs" priority="2" dxfId="11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7"/>
  <sheetViews>
    <sheetView showGridLines="0" zoomScale="92" zoomScaleNormal="92" zoomScalePageLayoutView="0" workbookViewId="0" topLeftCell="A1">
      <selection activeCell="A4" sqref="A4:IV6"/>
    </sheetView>
  </sheetViews>
  <sheetFormatPr defaultColWidth="9.140625" defaultRowHeight="12.75"/>
  <cols>
    <col min="1" max="1" width="26.00390625" style="552" customWidth="1"/>
    <col min="2" max="2" width="8.421875" style="552" bestFit="1" customWidth="1"/>
    <col min="3" max="3" width="9.28125" style="552" bestFit="1" customWidth="1"/>
    <col min="4" max="4" width="8.421875" style="552" customWidth="1"/>
    <col min="5" max="5" width="9.8515625" style="552" customWidth="1"/>
    <col min="6" max="6" width="8.421875" style="552" bestFit="1" customWidth="1"/>
    <col min="7" max="7" width="9.28125" style="552" bestFit="1" customWidth="1"/>
    <col min="8" max="8" width="8.421875" style="552" bestFit="1" customWidth="1"/>
    <col min="9" max="9" width="8.7109375" style="552" customWidth="1"/>
    <col min="10" max="10" width="10.00390625" style="552" customWidth="1"/>
    <col min="11" max="11" width="9.8515625" style="552" customWidth="1"/>
    <col min="12" max="12" width="9.00390625" style="552" customWidth="1"/>
    <col min="13" max="13" width="10.8515625" style="552" bestFit="1" customWidth="1"/>
    <col min="14" max="14" width="9.140625" style="552" customWidth="1"/>
    <col min="15" max="15" width="10.00390625" style="552" customWidth="1"/>
    <col min="16" max="16" width="9.28125" style="552" customWidth="1"/>
    <col min="17" max="17" width="9.7109375" style="552" customWidth="1"/>
    <col min="18" max="16384" width="9.140625" style="552" customWidth="1"/>
  </cols>
  <sheetData>
    <row r="1" spans="16:17" ht="20.25" thickBot="1">
      <c r="P1" s="659" t="s">
        <v>44</v>
      </c>
      <c r="Q1" s="658"/>
    </row>
    <row r="2" ht="3.75" customHeight="1" thickBot="1"/>
    <row r="3" spans="1:17" ht="24" customHeight="1" thickBot="1">
      <c r="A3" s="603" t="s">
        <v>256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1"/>
    </row>
    <row r="4" spans="1:17" s="654" customFormat="1" ht="15.75" customHeight="1" thickBot="1">
      <c r="A4" s="600" t="s">
        <v>243</v>
      </c>
      <c r="B4" s="657" t="s">
        <v>59</v>
      </c>
      <c r="C4" s="656"/>
      <c r="D4" s="656"/>
      <c r="E4" s="656"/>
      <c r="F4" s="656"/>
      <c r="G4" s="656"/>
      <c r="H4" s="656"/>
      <c r="I4" s="655"/>
      <c r="J4" s="657" t="s">
        <v>58</v>
      </c>
      <c r="K4" s="656"/>
      <c r="L4" s="656"/>
      <c r="M4" s="656"/>
      <c r="N4" s="656"/>
      <c r="O4" s="656"/>
      <c r="P4" s="656"/>
      <c r="Q4" s="655"/>
    </row>
    <row r="5" spans="1:17" s="646" customFormat="1" ht="26.25" customHeight="1">
      <c r="A5" s="595"/>
      <c r="B5" s="650" t="s">
        <v>6</v>
      </c>
      <c r="C5" s="649"/>
      <c r="D5" s="649"/>
      <c r="E5" s="591" t="s">
        <v>56</v>
      </c>
      <c r="F5" s="650" t="s">
        <v>5</v>
      </c>
      <c r="G5" s="649"/>
      <c r="H5" s="649"/>
      <c r="I5" s="594" t="s">
        <v>54</v>
      </c>
      <c r="J5" s="648" t="s">
        <v>239</v>
      </c>
      <c r="K5" s="647"/>
      <c r="L5" s="647"/>
      <c r="M5" s="591" t="s">
        <v>56</v>
      </c>
      <c r="N5" s="648" t="s">
        <v>238</v>
      </c>
      <c r="O5" s="647"/>
      <c r="P5" s="647"/>
      <c r="Q5" s="591" t="s">
        <v>54</v>
      </c>
    </row>
    <row r="6" spans="1:17" s="584" customFormat="1" ht="14.25" thickBot="1">
      <c r="A6" s="589"/>
      <c r="B6" s="587" t="s">
        <v>32</v>
      </c>
      <c r="C6" s="586" t="s">
        <v>31</v>
      </c>
      <c r="D6" s="586" t="s">
        <v>30</v>
      </c>
      <c r="E6" s="585"/>
      <c r="F6" s="587" t="s">
        <v>32</v>
      </c>
      <c r="G6" s="586" t="s">
        <v>31</v>
      </c>
      <c r="H6" s="586" t="s">
        <v>30</v>
      </c>
      <c r="I6" s="588"/>
      <c r="J6" s="587" t="s">
        <v>32</v>
      </c>
      <c r="K6" s="586" t="s">
        <v>31</v>
      </c>
      <c r="L6" s="586" t="s">
        <v>30</v>
      </c>
      <c r="M6" s="585"/>
      <c r="N6" s="587" t="s">
        <v>32</v>
      </c>
      <c r="O6" s="586" t="s">
        <v>31</v>
      </c>
      <c r="P6" s="586" t="s">
        <v>30</v>
      </c>
      <c r="Q6" s="585"/>
    </row>
    <row r="7" spans="1:17" s="639" customFormat="1" ht="18" customHeight="1" thickBot="1">
      <c r="A7" s="645" t="s">
        <v>40</v>
      </c>
      <c r="B7" s="643">
        <f>B8+B21+B31+B38+B48+B55</f>
        <v>21442.397000000004</v>
      </c>
      <c r="C7" s="642">
        <f>C8+C21+C31+C38+C48+C55</f>
        <v>15547.732</v>
      </c>
      <c r="D7" s="641">
        <f>C7+B7</f>
        <v>36990.129</v>
      </c>
      <c r="E7" s="644">
        <f>D7/$D$7</f>
        <v>1</v>
      </c>
      <c r="F7" s="643">
        <f>F8+F21+F31+F38+F48+F55</f>
        <v>20499.904000000002</v>
      </c>
      <c r="G7" s="642">
        <f>G8+G21+G31+G38+G48+G55</f>
        <v>11079.871000000001</v>
      </c>
      <c r="H7" s="641">
        <f>G7+F7</f>
        <v>31579.775</v>
      </c>
      <c r="I7" s="640">
        <f>IF(ISERROR(D7/H7-1),"         /0",(D7/H7-1))</f>
        <v>0.1713233865662438</v>
      </c>
      <c r="J7" s="643">
        <f>J8+J21+J31+J38+J48+J55</f>
        <v>194532.875</v>
      </c>
      <c r="K7" s="642">
        <f>K8+K21+K31+K38+K48+K55</f>
        <v>124354.789</v>
      </c>
      <c r="L7" s="641">
        <f>K7+J7</f>
        <v>318887.664</v>
      </c>
      <c r="M7" s="644">
        <f>L7/$L$7</f>
        <v>1</v>
      </c>
      <c r="N7" s="643">
        <f>N8+N21+N31+N38+N48+N55</f>
        <v>182025.85100000005</v>
      </c>
      <c r="O7" s="642">
        <f>O8+O21+O31+O38+O48+O55</f>
        <v>91113.89299999998</v>
      </c>
      <c r="P7" s="641">
        <f>O7+N7</f>
        <v>273139.74400000006</v>
      </c>
      <c r="Q7" s="640">
        <f>IF(ISERROR(L7/P7-1),"         /0",(L7/P7-1))</f>
        <v>0.16748906376656758</v>
      </c>
    </row>
    <row r="8" spans="1:17" s="560" customFormat="1" ht="18" customHeight="1">
      <c r="A8" s="565" t="s">
        <v>237</v>
      </c>
      <c r="B8" s="563">
        <f>SUM(B9:B20)</f>
        <v>12916.912000000002</v>
      </c>
      <c r="C8" s="562">
        <f>SUM(C9:C20)</f>
        <v>6768.427000000001</v>
      </c>
      <c r="D8" s="562">
        <f>C8+B8</f>
        <v>19685.339000000004</v>
      </c>
      <c r="E8" s="564">
        <f>D8/$D$7</f>
        <v>0.5321781656938802</v>
      </c>
      <c r="F8" s="563">
        <f>SUM(F9:F20)</f>
        <v>13329.204999999998</v>
      </c>
      <c r="G8" s="562">
        <f>SUM(G9:G20)</f>
        <v>6375.165999999999</v>
      </c>
      <c r="H8" s="562">
        <f>G8+F8</f>
        <v>19704.371</v>
      </c>
      <c r="I8" s="561">
        <f>IF(ISERROR(D8/H8-1),"         /0",IF(D8/H8&gt;5,"  *  ",(D8/H8-1)))</f>
        <v>-0.0009658770635203595</v>
      </c>
      <c r="J8" s="563">
        <f>SUM(J9:J20)</f>
        <v>128256.62000000001</v>
      </c>
      <c r="K8" s="562">
        <f>SUM(K9:K20)</f>
        <v>62197.139</v>
      </c>
      <c r="L8" s="562">
        <f>K8+J8</f>
        <v>190453.75900000002</v>
      </c>
      <c r="M8" s="564">
        <f>L8/$L$7</f>
        <v>0.5972440470447299</v>
      </c>
      <c r="N8" s="563">
        <f>SUM(N9:N20)</f>
        <v>124350.74800000002</v>
      </c>
      <c r="O8" s="562">
        <f>SUM(O9:O20)</f>
        <v>51437.62299999999</v>
      </c>
      <c r="P8" s="562">
        <f>O8+N8</f>
        <v>175788.371</v>
      </c>
      <c r="Q8" s="561">
        <f>IF(ISERROR(L8/P8-1),"         /0",IF(L8/P8&gt;5,"  *  ",(L8/P8-1)))</f>
        <v>0.08342638319345941</v>
      </c>
    </row>
    <row r="9" spans="1:17" ht="18" customHeight="1">
      <c r="A9" s="559" t="s">
        <v>67</v>
      </c>
      <c r="B9" s="558">
        <v>3631.942</v>
      </c>
      <c r="C9" s="556">
        <v>3612.5009999999997</v>
      </c>
      <c r="D9" s="556">
        <f>C9+B9</f>
        <v>7244.442999999999</v>
      </c>
      <c r="E9" s="557">
        <f>D9/$D$7</f>
        <v>0.19584800582879824</v>
      </c>
      <c r="F9" s="558">
        <v>3613.063</v>
      </c>
      <c r="G9" s="556">
        <v>2660.779</v>
      </c>
      <c r="H9" s="556">
        <f>G9+F9</f>
        <v>6273.842000000001</v>
      </c>
      <c r="I9" s="503">
        <f>IF(ISERROR(D9/H9-1),"         /0",IF(D9/H9&gt;5,"  *  ",(D9/H9-1)))</f>
        <v>0.15470599992795453</v>
      </c>
      <c r="J9" s="558">
        <v>35462.28100000001</v>
      </c>
      <c r="K9" s="556">
        <v>31965.126999999997</v>
      </c>
      <c r="L9" s="556">
        <f>K9+J9</f>
        <v>67427.40800000001</v>
      </c>
      <c r="M9" s="557">
        <f>L9/$L$7</f>
        <v>0.21144564563651486</v>
      </c>
      <c r="N9" s="556">
        <v>33681.406</v>
      </c>
      <c r="O9" s="556">
        <v>19901.998999999996</v>
      </c>
      <c r="P9" s="556">
        <f>O9+N9</f>
        <v>53583.405</v>
      </c>
      <c r="Q9" s="503">
        <f>IF(ISERROR(L9/P9-1),"         /0",IF(L9/P9&gt;5,"  *  ",(L9/P9-1)))</f>
        <v>0.2583636295603091</v>
      </c>
    </row>
    <row r="10" spans="1:17" ht="18" customHeight="1">
      <c r="A10" s="559" t="s">
        <v>108</v>
      </c>
      <c r="B10" s="558">
        <v>2718.937</v>
      </c>
      <c r="C10" s="556">
        <v>1032.4189999999999</v>
      </c>
      <c r="D10" s="556">
        <f>C10+B10</f>
        <v>3751.3559999999998</v>
      </c>
      <c r="E10" s="557">
        <f>D10/$D$7</f>
        <v>0.10141505589234359</v>
      </c>
      <c r="F10" s="558">
        <v>1780.818</v>
      </c>
      <c r="G10" s="556">
        <v>674.313</v>
      </c>
      <c r="H10" s="556">
        <f>G10+F10</f>
        <v>2455.131</v>
      </c>
      <c r="I10" s="503">
        <f>IF(ISERROR(D10/H10-1),"         /0",IF(D10/H10&gt;5,"  *  ",(D10/H10-1)))</f>
        <v>0.5279657175116115</v>
      </c>
      <c r="J10" s="558">
        <v>20706.031</v>
      </c>
      <c r="K10" s="556">
        <v>6764.352000000001</v>
      </c>
      <c r="L10" s="556">
        <f>K10+J10</f>
        <v>27470.383</v>
      </c>
      <c r="M10" s="557">
        <f>L10/$L$7</f>
        <v>0.08614438907865687</v>
      </c>
      <c r="N10" s="556">
        <v>9946.245</v>
      </c>
      <c r="O10" s="556">
        <v>4792.591</v>
      </c>
      <c r="P10" s="556">
        <f>O10+N10</f>
        <v>14738.836000000001</v>
      </c>
      <c r="Q10" s="503">
        <f>IF(ISERROR(L10/P10-1),"         /0",IF(L10/P10&gt;5,"  *  ",(L10/P10-1)))</f>
        <v>0.8638095301420003</v>
      </c>
    </row>
    <row r="11" spans="1:17" ht="18" customHeight="1">
      <c r="A11" s="559" t="s">
        <v>107</v>
      </c>
      <c r="B11" s="558">
        <v>2268.184</v>
      </c>
      <c r="C11" s="556">
        <v>604.004</v>
      </c>
      <c r="D11" s="556">
        <f>C11+B11</f>
        <v>2872.188</v>
      </c>
      <c r="E11" s="557">
        <f>D11/$D$7</f>
        <v>0.07764741777461766</v>
      </c>
      <c r="F11" s="558">
        <v>2412.085</v>
      </c>
      <c r="G11" s="556">
        <v>776.206</v>
      </c>
      <c r="H11" s="556">
        <f>G11+F11</f>
        <v>3188.291</v>
      </c>
      <c r="I11" s="503">
        <f>IF(ISERROR(D11/H11-1),"         /0",IF(D11/H11&gt;5,"  *  ",(D11/H11-1)))</f>
        <v>-0.09914496512394888</v>
      </c>
      <c r="J11" s="558">
        <v>19004.932</v>
      </c>
      <c r="K11" s="556">
        <v>5379.486</v>
      </c>
      <c r="L11" s="556">
        <f>K11+J11</f>
        <v>24384.418</v>
      </c>
      <c r="M11" s="557">
        <f>L11/$L$7</f>
        <v>0.07646710974683549</v>
      </c>
      <c r="N11" s="556">
        <v>26105.588000000003</v>
      </c>
      <c r="O11" s="556">
        <v>9331.123000000001</v>
      </c>
      <c r="P11" s="556">
        <f>O11+N11</f>
        <v>35436.711</v>
      </c>
      <c r="Q11" s="503">
        <f>IF(ISERROR(L11/P11-1),"         /0",IF(L11/P11&gt;5,"  *  ",(L11/P11-1)))</f>
        <v>-0.31188822800174654</v>
      </c>
    </row>
    <row r="12" spans="1:17" ht="18" customHeight="1">
      <c r="A12" s="559" t="s">
        <v>105</v>
      </c>
      <c r="B12" s="558">
        <v>1713.976</v>
      </c>
      <c r="C12" s="556">
        <v>114.069</v>
      </c>
      <c r="D12" s="556">
        <f>C12+B12</f>
        <v>1828.045</v>
      </c>
      <c r="E12" s="557">
        <f>D12/$D$7</f>
        <v>0.04941980602446669</v>
      </c>
      <c r="F12" s="558"/>
      <c r="G12" s="556"/>
      <c r="H12" s="556">
        <f>G12+F12</f>
        <v>0</v>
      </c>
      <c r="I12" s="503" t="str">
        <f>IF(ISERROR(D12/H12-1),"         /0",IF(D12/H12&gt;5,"  *  ",(D12/H12-1)))</f>
        <v>         /0</v>
      </c>
      <c r="J12" s="558">
        <v>4943.889</v>
      </c>
      <c r="K12" s="556">
        <v>2212.1340000000005</v>
      </c>
      <c r="L12" s="556">
        <f>K12+J12</f>
        <v>7156.023000000001</v>
      </c>
      <c r="M12" s="557">
        <f>L12/$L$7</f>
        <v>0.022440576440736826</v>
      </c>
      <c r="N12" s="556">
        <v>1976.588</v>
      </c>
      <c r="O12" s="556">
        <v>742.771</v>
      </c>
      <c r="P12" s="556">
        <f>O12+N12</f>
        <v>2719.359</v>
      </c>
      <c r="Q12" s="503">
        <f>IF(ISERROR(L12/P12-1),"         /0",IF(L12/P12&gt;5,"  *  ",(L12/P12-1)))</f>
        <v>1.6315109553391078</v>
      </c>
    </row>
    <row r="13" spans="1:17" ht="18" customHeight="1">
      <c r="A13" s="559" t="s">
        <v>104</v>
      </c>
      <c r="B13" s="558">
        <v>1128.063</v>
      </c>
      <c r="C13" s="556">
        <v>292.045</v>
      </c>
      <c r="D13" s="556">
        <f>C13+B13</f>
        <v>1420.1080000000002</v>
      </c>
      <c r="E13" s="557">
        <f>D13/$D$7</f>
        <v>0.038391539537480396</v>
      </c>
      <c r="F13" s="558">
        <v>1001.508</v>
      </c>
      <c r="G13" s="556">
        <v>182.656</v>
      </c>
      <c r="H13" s="556">
        <f>G13+F13</f>
        <v>1184.164</v>
      </c>
      <c r="I13" s="503">
        <f>IF(ISERROR(D13/H13-1),"         /0",IF(D13/H13&gt;5,"  *  ",(D13/H13-1)))</f>
        <v>0.19924942828864944</v>
      </c>
      <c r="J13" s="558">
        <v>9282.423999999999</v>
      </c>
      <c r="K13" s="556">
        <v>2509.62</v>
      </c>
      <c r="L13" s="556">
        <f>K13+J13</f>
        <v>11792.043999999998</v>
      </c>
      <c r="M13" s="557">
        <f>L13/$L$7</f>
        <v>0.03697867723098877</v>
      </c>
      <c r="N13" s="556">
        <v>6288.709</v>
      </c>
      <c r="O13" s="556">
        <v>1024.978</v>
      </c>
      <c r="P13" s="556">
        <f>O13+N13</f>
        <v>7313.687</v>
      </c>
      <c r="Q13" s="503">
        <f>IF(ISERROR(L13/P13-1),"         /0",IF(L13/P13&gt;5,"  *  ",(L13/P13-1)))</f>
        <v>0.6123254932840301</v>
      </c>
    </row>
    <row r="14" spans="1:17" ht="18" customHeight="1">
      <c r="A14" s="559" t="s">
        <v>53</v>
      </c>
      <c r="B14" s="558">
        <v>594.9010000000001</v>
      </c>
      <c r="C14" s="556">
        <v>563.8629999999999</v>
      </c>
      <c r="D14" s="556">
        <f>C14+B14</f>
        <v>1158.7640000000001</v>
      </c>
      <c r="E14" s="557">
        <f>D14/$D$7</f>
        <v>0.031326303295671126</v>
      </c>
      <c r="F14" s="558">
        <v>529.4749999999999</v>
      </c>
      <c r="G14" s="556">
        <v>210.59600000000006</v>
      </c>
      <c r="H14" s="556">
        <f>G14+F14</f>
        <v>740.0709999999999</v>
      </c>
      <c r="I14" s="503">
        <f>IF(ISERROR(D14/H14-1),"         /0",IF(D14/H14&gt;5,"  *  ",(D14/H14-1)))</f>
        <v>0.5657470702135339</v>
      </c>
      <c r="J14" s="558">
        <v>4817.894000000002</v>
      </c>
      <c r="K14" s="556">
        <v>2966.615</v>
      </c>
      <c r="L14" s="556">
        <f>K14+J14</f>
        <v>7784.509000000002</v>
      </c>
      <c r="M14" s="557">
        <f>L14/$L$7</f>
        <v>0.024411446031979468</v>
      </c>
      <c r="N14" s="556">
        <v>4312.773</v>
      </c>
      <c r="O14" s="556">
        <v>1568.77</v>
      </c>
      <c r="P14" s="556">
        <f>O14+N14</f>
        <v>5881.543</v>
      </c>
      <c r="Q14" s="503">
        <f>IF(ISERROR(L14/P14-1),"         /0",IF(L14/P14&gt;5,"  *  ",(L14/P14-1)))</f>
        <v>0.32354876943006317</v>
      </c>
    </row>
    <row r="15" spans="1:17" ht="18" customHeight="1">
      <c r="A15" s="559" t="s">
        <v>102</v>
      </c>
      <c r="B15" s="558">
        <v>341.27</v>
      </c>
      <c r="C15" s="556">
        <v>190.056</v>
      </c>
      <c r="D15" s="556">
        <f>C15+B15</f>
        <v>531.326</v>
      </c>
      <c r="E15" s="557">
        <f>D15/$D$7</f>
        <v>0.01436399424289653</v>
      </c>
      <c r="F15" s="558">
        <v>280.442</v>
      </c>
      <c r="G15" s="556">
        <v>125.128</v>
      </c>
      <c r="H15" s="556">
        <f>G15+F15</f>
        <v>405.57</v>
      </c>
      <c r="I15" s="503">
        <f>IF(ISERROR(D15/H15-1),"         /0",IF(D15/H15&gt;5,"  *  ",(D15/H15-1)))</f>
        <v>0.3100722440022685</v>
      </c>
      <c r="J15" s="558">
        <v>2682.432</v>
      </c>
      <c r="K15" s="556">
        <v>1216.127</v>
      </c>
      <c r="L15" s="556">
        <f>K15+J15</f>
        <v>3898.5589999999997</v>
      </c>
      <c r="M15" s="557">
        <f>L15/$L$7</f>
        <v>0.012225493300988903</v>
      </c>
      <c r="N15" s="556">
        <v>2103.148</v>
      </c>
      <c r="O15" s="556">
        <v>987.6819999999999</v>
      </c>
      <c r="P15" s="556">
        <f>O15+N15</f>
        <v>3090.83</v>
      </c>
      <c r="Q15" s="503">
        <f>IF(ISERROR(L15/P15-1),"         /0",IF(L15/P15&gt;5,"  *  ",(L15/P15-1)))</f>
        <v>0.2613307752286602</v>
      </c>
    </row>
    <row r="16" spans="1:17" ht="18" customHeight="1">
      <c r="A16" s="559" t="s">
        <v>95</v>
      </c>
      <c r="B16" s="558">
        <v>123.80099999999999</v>
      </c>
      <c r="C16" s="556">
        <v>134.913</v>
      </c>
      <c r="D16" s="556">
        <f>C16+B16</f>
        <v>258.714</v>
      </c>
      <c r="E16" s="557">
        <f>D16/$D$7</f>
        <v>0.006994136192387974</v>
      </c>
      <c r="F16" s="558">
        <v>102.729</v>
      </c>
      <c r="G16" s="556">
        <v>69.572</v>
      </c>
      <c r="H16" s="556">
        <f>G16+F16</f>
        <v>172.301</v>
      </c>
      <c r="I16" s="503">
        <f>IF(ISERROR(D16/H16-1),"         /0",IF(D16/H16&gt;5,"  *  ",(D16/H16-1)))</f>
        <v>0.5015234966715225</v>
      </c>
      <c r="J16" s="558">
        <v>1216.7690000000002</v>
      </c>
      <c r="K16" s="556">
        <v>1113.2520000000002</v>
      </c>
      <c r="L16" s="556">
        <f>K16+J16</f>
        <v>2330.0210000000006</v>
      </c>
      <c r="M16" s="557">
        <f>L16/$L$7</f>
        <v>0.007306714128646885</v>
      </c>
      <c r="N16" s="556">
        <v>879.8090000000002</v>
      </c>
      <c r="O16" s="556">
        <v>713.6790000000001</v>
      </c>
      <c r="P16" s="556">
        <f>O16+N16</f>
        <v>1593.4880000000003</v>
      </c>
      <c r="Q16" s="503">
        <f>IF(ISERROR(L16/P16-1),"         /0",IF(L16/P16&gt;5,"  *  ",(L16/P16-1)))</f>
        <v>0.46221433735302697</v>
      </c>
    </row>
    <row r="17" spans="1:17" ht="18" customHeight="1">
      <c r="A17" s="559" t="s">
        <v>81</v>
      </c>
      <c r="B17" s="558">
        <v>93.691</v>
      </c>
      <c r="C17" s="556">
        <v>135.773</v>
      </c>
      <c r="D17" s="556">
        <f>C17+B17</f>
        <v>229.464</v>
      </c>
      <c r="E17" s="557">
        <f>D17/$D$7</f>
        <v>0.006203384692170173</v>
      </c>
      <c r="F17" s="558">
        <v>55.418</v>
      </c>
      <c r="G17" s="556">
        <v>62.719</v>
      </c>
      <c r="H17" s="556">
        <f>G17+F17</f>
        <v>118.137</v>
      </c>
      <c r="I17" s="503">
        <f>IF(ISERROR(D17/H17-1),"         /0",IF(D17/H17&gt;5,"  *  ",(D17/H17-1)))</f>
        <v>0.9423550623428731</v>
      </c>
      <c r="J17" s="558">
        <v>645.808</v>
      </c>
      <c r="K17" s="556">
        <v>638.6750000000001</v>
      </c>
      <c r="L17" s="556">
        <f>K17+J17</f>
        <v>1284.4830000000002</v>
      </c>
      <c r="M17" s="557">
        <f>L17/$L$7</f>
        <v>0.004028010942436457</v>
      </c>
      <c r="N17" s="556">
        <v>449.21000000000004</v>
      </c>
      <c r="O17" s="556">
        <v>282.583</v>
      </c>
      <c r="P17" s="556">
        <f>O17+N17</f>
        <v>731.7930000000001</v>
      </c>
      <c r="Q17" s="503">
        <f>IF(ISERROR(L17/P17-1),"         /0",IF(L17/P17&gt;5,"  *  ",(L17/P17-1)))</f>
        <v>0.75525455969106</v>
      </c>
    </row>
    <row r="18" spans="1:17" ht="18" customHeight="1">
      <c r="A18" s="559" t="s">
        <v>100</v>
      </c>
      <c r="B18" s="558">
        <v>169.61</v>
      </c>
      <c r="C18" s="556"/>
      <c r="D18" s="556">
        <f>C18+B18</f>
        <v>169.61</v>
      </c>
      <c r="E18" s="557">
        <f>D18/$D$7</f>
        <v>0.004585277331690301</v>
      </c>
      <c r="F18" s="558">
        <v>39.072</v>
      </c>
      <c r="G18" s="556"/>
      <c r="H18" s="556">
        <f>G18+F18</f>
        <v>39.072</v>
      </c>
      <c r="I18" s="503">
        <f>IF(ISERROR(D18/H18-1),"         /0",IF(D18/H18&gt;5,"  *  ",(D18/H18-1)))</f>
        <v>3.3409602784602788</v>
      </c>
      <c r="J18" s="558">
        <v>4288.249999999999</v>
      </c>
      <c r="K18" s="556">
        <v>0.7010000000000001</v>
      </c>
      <c r="L18" s="556">
        <f>K18+J18</f>
        <v>4288.950999999999</v>
      </c>
      <c r="M18" s="557">
        <f>L18/$L$7</f>
        <v>0.013449723787371089</v>
      </c>
      <c r="N18" s="556">
        <v>4584.717</v>
      </c>
      <c r="O18" s="556">
        <v>5.021000000000001</v>
      </c>
      <c r="P18" s="556">
        <f>O18+N18</f>
        <v>4589.737999999999</v>
      </c>
      <c r="Q18" s="503">
        <f>IF(ISERROR(L18/P18-1),"         /0",IF(L18/P18&gt;5,"  *  ",(L18/P18-1)))</f>
        <v>-0.06553467757854592</v>
      </c>
    </row>
    <row r="19" spans="1:17" ht="18" customHeight="1">
      <c r="A19" s="559" t="s">
        <v>84</v>
      </c>
      <c r="B19" s="558">
        <v>43.876</v>
      </c>
      <c r="C19" s="556">
        <v>41.422</v>
      </c>
      <c r="D19" s="556">
        <f>C19+B19</f>
        <v>85.298</v>
      </c>
      <c r="E19" s="557">
        <f>D19/$D$7</f>
        <v>0.002305966545831727</v>
      </c>
      <c r="F19" s="558">
        <v>73.608</v>
      </c>
      <c r="G19" s="556">
        <v>104.369</v>
      </c>
      <c r="H19" s="556">
        <f>G19+F19</f>
        <v>177.977</v>
      </c>
      <c r="I19" s="503">
        <f>IF(ISERROR(D19/H19-1),"         /0",IF(D19/H19&gt;5,"  *  ",(D19/H19-1)))</f>
        <v>-0.5207358254156436</v>
      </c>
      <c r="J19" s="558">
        <v>519.1379999999999</v>
      </c>
      <c r="K19" s="556">
        <v>246.05</v>
      </c>
      <c r="L19" s="556">
        <f>K19+J19</f>
        <v>765.1879999999999</v>
      </c>
      <c r="M19" s="557">
        <f>L19/$L$7</f>
        <v>0.0023995534678318566</v>
      </c>
      <c r="N19" s="556">
        <v>391.40200000000004</v>
      </c>
      <c r="O19" s="556">
        <v>281.245</v>
      </c>
      <c r="P19" s="556">
        <f>O19+N19</f>
        <v>672.647</v>
      </c>
      <c r="Q19" s="503">
        <f>IF(ISERROR(L19/P19-1),"         /0",IF(L19/P19&gt;5,"  *  ",(L19/P19-1)))</f>
        <v>0.1375773622717411</v>
      </c>
    </row>
    <row r="20" spans="1:17" ht="18" customHeight="1" thickBot="1">
      <c r="A20" s="559" t="s">
        <v>64</v>
      </c>
      <c r="B20" s="558">
        <v>88.661</v>
      </c>
      <c r="C20" s="556">
        <v>47.362</v>
      </c>
      <c r="D20" s="556">
        <f>C20+B20</f>
        <v>136.023</v>
      </c>
      <c r="E20" s="557">
        <f>D20/$D$7</f>
        <v>0.003677278335525675</v>
      </c>
      <c r="F20" s="558">
        <v>3440.987</v>
      </c>
      <c r="G20" s="556">
        <v>1508.828</v>
      </c>
      <c r="H20" s="556">
        <f>G20+F20</f>
        <v>4949.8150000000005</v>
      </c>
      <c r="I20" s="503">
        <f>IF(ISERROR(D20/H20-1),"         /0",IF(D20/H20&gt;5,"  *  ",(D20/H20-1)))</f>
        <v>-0.9725195790145692</v>
      </c>
      <c r="J20" s="558">
        <v>24686.771999999997</v>
      </c>
      <c r="K20" s="556">
        <v>7185</v>
      </c>
      <c r="L20" s="556">
        <f>K20+J20</f>
        <v>31871.771999999997</v>
      </c>
      <c r="M20" s="557">
        <f>L20/$L$7</f>
        <v>0.09994670725174241</v>
      </c>
      <c r="N20" s="556">
        <v>33631.153</v>
      </c>
      <c r="O20" s="556">
        <v>11805.181</v>
      </c>
      <c r="P20" s="556">
        <f>O20+N20</f>
        <v>45436.334</v>
      </c>
      <c r="Q20" s="503">
        <f>IF(ISERROR(L20/P20-1),"         /0",IF(L20/P20&gt;5,"  *  ",(L20/P20-1)))</f>
        <v>-0.2985399746379187</v>
      </c>
    </row>
    <row r="21" spans="1:17" s="560" customFormat="1" ht="18" customHeight="1">
      <c r="A21" s="565" t="s">
        <v>198</v>
      </c>
      <c r="B21" s="563">
        <f>SUM(B22:B30)</f>
        <v>2355.0650000000005</v>
      </c>
      <c r="C21" s="562">
        <f>SUM(C22:C30)</f>
        <v>4365.985</v>
      </c>
      <c r="D21" s="562">
        <f>C21+B21</f>
        <v>6721.05</v>
      </c>
      <c r="E21" s="564">
        <f>D21/$D$7</f>
        <v>0.18169847420645655</v>
      </c>
      <c r="F21" s="563">
        <f>SUM(F22:F30)</f>
        <v>2476.494</v>
      </c>
      <c r="G21" s="562">
        <f>SUM(G22:G30)</f>
        <v>2214.815</v>
      </c>
      <c r="H21" s="562">
        <f>G21+F21</f>
        <v>4691.309</v>
      </c>
      <c r="I21" s="561">
        <f>IF(ISERROR(D21/H21-1),"         /0",IF(D21/H21&gt;5,"  *  ",(D21/H21-1)))</f>
        <v>0.43265983971637767</v>
      </c>
      <c r="J21" s="563">
        <f>SUM(J22:J30)</f>
        <v>18305.847999999998</v>
      </c>
      <c r="K21" s="562">
        <f>SUM(K22:K30)</f>
        <v>35081.049000000006</v>
      </c>
      <c r="L21" s="562">
        <f>K21+J21</f>
        <v>53386.897000000004</v>
      </c>
      <c r="M21" s="564">
        <f>L21/$L$7</f>
        <v>0.16741599951009709</v>
      </c>
      <c r="N21" s="563">
        <f>SUM(N22:N30)</f>
        <v>19089.385000000002</v>
      </c>
      <c r="O21" s="562">
        <f>SUM(O22:O30)</f>
        <v>22040.564</v>
      </c>
      <c r="P21" s="562">
        <f>O21+N21</f>
        <v>41129.949</v>
      </c>
      <c r="Q21" s="561">
        <f>IF(ISERROR(L21/P21-1),"         /0",IF(L21/P21&gt;5,"  *  ",(L21/P21-1)))</f>
        <v>0.29800542665394514</v>
      </c>
    </row>
    <row r="22" spans="1:17" ht="18" customHeight="1">
      <c r="A22" s="571" t="s">
        <v>108</v>
      </c>
      <c r="B22" s="569">
        <v>57.407000000000004</v>
      </c>
      <c r="C22" s="568">
        <v>1566.771</v>
      </c>
      <c r="D22" s="568">
        <f>C22+B22</f>
        <v>1624.1779999999999</v>
      </c>
      <c r="E22" s="570">
        <f>D22/$D$7</f>
        <v>0.04390841675626489</v>
      </c>
      <c r="F22" s="569"/>
      <c r="G22" s="568"/>
      <c r="H22" s="568">
        <f>G22+F22</f>
        <v>0</v>
      </c>
      <c r="I22" s="567" t="str">
        <f>IF(ISERROR(D22/H22-1),"         /0",IF(D22/H22&gt;5,"  *  ",(D22/H22-1)))</f>
        <v>         /0</v>
      </c>
      <c r="J22" s="569">
        <v>94.282</v>
      </c>
      <c r="K22" s="568">
        <v>10600.670000000002</v>
      </c>
      <c r="L22" s="568">
        <f>K22+J22</f>
        <v>10694.952000000001</v>
      </c>
      <c r="M22" s="570">
        <f>L22/$L$7</f>
        <v>0.03353830582797333</v>
      </c>
      <c r="N22" s="568"/>
      <c r="O22" s="568"/>
      <c r="P22" s="568">
        <f>O22+N22</f>
        <v>0</v>
      </c>
      <c r="Q22" s="567" t="str">
        <f>IF(ISERROR(L22/P22-1),"         /0",IF(L22/P22&gt;5,"  *  ",(L22/P22-1)))</f>
        <v>         /0</v>
      </c>
    </row>
    <row r="23" spans="1:17" ht="18" customHeight="1">
      <c r="A23" s="571" t="s">
        <v>53</v>
      </c>
      <c r="B23" s="569">
        <v>754.649</v>
      </c>
      <c r="C23" s="568">
        <v>728.3890000000001</v>
      </c>
      <c r="D23" s="568">
        <f>C23+B23</f>
        <v>1483.038</v>
      </c>
      <c r="E23" s="570">
        <f>D23/$D$7</f>
        <v>0.04009280421811992</v>
      </c>
      <c r="F23" s="569">
        <v>1049.6050000000002</v>
      </c>
      <c r="G23" s="568">
        <v>925.787</v>
      </c>
      <c r="H23" s="568">
        <f>G23+F23</f>
        <v>1975.3920000000003</v>
      </c>
      <c r="I23" s="567">
        <f>IF(ISERROR(D23/H23-1),"         /0",IF(D23/H23&gt;5,"  *  ",(D23/H23-1)))</f>
        <v>-0.24924369441609573</v>
      </c>
      <c r="J23" s="569">
        <v>7964.182</v>
      </c>
      <c r="K23" s="568">
        <v>7682.301999999999</v>
      </c>
      <c r="L23" s="568">
        <f>K23+J23</f>
        <v>15646.483999999999</v>
      </c>
      <c r="M23" s="570">
        <f>L23/$L$7</f>
        <v>0.04906581773574032</v>
      </c>
      <c r="N23" s="568">
        <v>6774.3150000000005</v>
      </c>
      <c r="O23" s="568">
        <v>6891.128999999998</v>
      </c>
      <c r="P23" s="568">
        <f>O23+N23</f>
        <v>13665.444</v>
      </c>
      <c r="Q23" s="567">
        <f>IF(ISERROR(L23/P23-1),"         /0",IF(L23/P23&gt;5,"  *  ",(L23/P23-1)))</f>
        <v>0.14496711559463415</v>
      </c>
    </row>
    <row r="24" spans="1:17" ht="18" customHeight="1">
      <c r="A24" s="571" t="s">
        <v>67</v>
      </c>
      <c r="B24" s="569">
        <v>689.507</v>
      </c>
      <c r="C24" s="568">
        <v>756.963</v>
      </c>
      <c r="D24" s="568">
        <f>C24+B24</f>
        <v>1446.4699999999998</v>
      </c>
      <c r="E24" s="570">
        <f>D24/$D$7</f>
        <v>0.039104216154531385</v>
      </c>
      <c r="F24" s="569">
        <v>557.034</v>
      </c>
      <c r="G24" s="568">
        <v>605.7640000000001</v>
      </c>
      <c r="H24" s="568">
        <f>G24+F24</f>
        <v>1162.7980000000002</v>
      </c>
      <c r="I24" s="567">
        <f>IF(ISERROR(D24/H24-1),"         /0",IF(D24/H24&gt;5,"  *  ",(D24/H24-1)))</f>
        <v>0.2439563879538833</v>
      </c>
      <c r="J24" s="569">
        <v>4934.325999999999</v>
      </c>
      <c r="K24" s="568">
        <v>6479.338000000002</v>
      </c>
      <c r="L24" s="568">
        <f>K24+J24</f>
        <v>11413.664</v>
      </c>
      <c r="M24" s="570">
        <f>L24/$L$7</f>
        <v>0.03579211518197832</v>
      </c>
      <c r="N24" s="568">
        <v>4233.523999999999</v>
      </c>
      <c r="O24" s="568">
        <v>5811.283999999999</v>
      </c>
      <c r="P24" s="568">
        <f>O24+N24</f>
        <v>10044.807999999997</v>
      </c>
      <c r="Q24" s="567">
        <f>IF(ISERROR(L24/P24-1),"         /0",IF(L24/P24&gt;5,"  *  ",(L24/P24-1)))</f>
        <v>0.13627497907376673</v>
      </c>
    </row>
    <row r="25" spans="1:17" ht="18" customHeight="1">
      <c r="A25" s="571" t="s">
        <v>70</v>
      </c>
      <c r="B25" s="569">
        <v>347.61699999999996</v>
      </c>
      <c r="C25" s="568">
        <v>296.896</v>
      </c>
      <c r="D25" s="568">
        <f>C25+B25</f>
        <v>644.5129999999999</v>
      </c>
      <c r="E25" s="570">
        <f>D25/$D$7</f>
        <v>0.01742391868922652</v>
      </c>
      <c r="F25" s="569">
        <v>201.41</v>
      </c>
      <c r="G25" s="568">
        <v>187.912</v>
      </c>
      <c r="H25" s="568">
        <f>G25+F25</f>
        <v>389.322</v>
      </c>
      <c r="I25" s="567">
        <f>IF(ISERROR(D25/H25-1),"         /0",IF(D25/H25&gt;5,"  *  ",(D25/H25-1)))</f>
        <v>0.6554754162364314</v>
      </c>
      <c r="J25" s="569">
        <v>2176.5480000000002</v>
      </c>
      <c r="K25" s="568">
        <v>2612.125</v>
      </c>
      <c r="L25" s="568">
        <f>K25+J25</f>
        <v>4788.673000000001</v>
      </c>
      <c r="M25" s="570">
        <f>L25/$L$7</f>
        <v>0.015016802280567369</v>
      </c>
      <c r="N25" s="568">
        <v>3277.6169999999997</v>
      </c>
      <c r="O25" s="568">
        <v>1358.1830000000002</v>
      </c>
      <c r="P25" s="568">
        <f>O25+N25</f>
        <v>4635.8</v>
      </c>
      <c r="Q25" s="567">
        <f>IF(ISERROR(L25/P25-1),"         /0",IF(L25/P25&gt;5,"  *  ",(L25/P25-1)))</f>
        <v>0.03297661676517549</v>
      </c>
    </row>
    <row r="26" spans="1:17" ht="18" customHeight="1">
      <c r="A26" s="571" t="s">
        <v>104</v>
      </c>
      <c r="B26" s="569"/>
      <c r="C26" s="568">
        <v>337.348</v>
      </c>
      <c r="D26" s="568">
        <f>C26+B26</f>
        <v>337.348</v>
      </c>
      <c r="E26" s="570">
        <f>D26/$D$7</f>
        <v>0.009119946567366661</v>
      </c>
      <c r="F26" s="569"/>
      <c r="G26" s="568">
        <v>162.99</v>
      </c>
      <c r="H26" s="568">
        <f>G26+F26</f>
        <v>162.99</v>
      </c>
      <c r="I26" s="567">
        <f>IF(ISERROR(D26/H26-1),"         /0",IF(D26/H26&gt;5,"  *  ",(D26/H26-1)))</f>
        <v>1.069746610221486</v>
      </c>
      <c r="J26" s="569"/>
      <c r="K26" s="568">
        <v>2467.963</v>
      </c>
      <c r="L26" s="568">
        <f>K26+J26</f>
        <v>2467.963</v>
      </c>
      <c r="M26" s="570">
        <f>L26/$L$7</f>
        <v>0.007739286521914502</v>
      </c>
      <c r="N26" s="568"/>
      <c r="O26" s="568">
        <v>1777.761</v>
      </c>
      <c r="P26" s="568">
        <f>O26+N26</f>
        <v>1777.761</v>
      </c>
      <c r="Q26" s="567">
        <f>IF(ISERROR(L26/P26-1),"         /0",IF(L26/P26&gt;5,"  *  ",(L26/P26-1)))</f>
        <v>0.38824228903660285</v>
      </c>
    </row>
    <row r="27" spans="1:17" ht="18" customHeight="1">
      <c r="A27" s="571" t="s">
        <v>106</v>
      </c>
      <c r="B27" s="569"/>
      <c r="C27" s="568">
        <v>260.537</v>
      </c>
      <c r="D27" s="568">
        <f>C27+B27</f>
        <v>260.537</v>
      </c>
      <c r="E27" s="570">
        <f>D27/$D$7</f>
        <v>0.007043419610675053</v>
      </c>
      <c r="F27" s="569"/>
      <c r="G27" s="568">
        <v>98.285</v>
      </c>
      <c r="H27" s="568">
        <f>G27+F27</f>
        <v>98.285</v>
      </c>
      <c r="I27" s="567">
        <f>IF(ISERROR(D27/H27-1),"         /0",IF(D27/H27&gt;5,"  *  ",(D27/H27-1)))</f>
        <v>1.6508317647657322</v>
      </c>
      <c r="J27" s="569">
        <v>5.926</v>
      </c>
      <c r="K27" s="568">
        <v>2061.8540000000003</v>
      </c>
      <c r="L27" s="568">
        <f>K27+J27</f>
        <v>2067.78</v>
      </c>
      <c r="M27" s="570">
        <f>L27/$L$7</f>
        <v>0.006484352433275688</v>
      </c>
      <c r="N27" s="568"/>
      <c r="O27" s="568">
        <v>1785.831</v>
      </c>
      <c r="P27" s="568">
        <f>O27+N27</f>
        <v>1785.831</v>
      </c>
      <c r="Q27" s="567">
        <f>IF(ISERROR(L27/P27-1),"         /0",IF(L27/P27&gt;5,"  *  ",(L27/P27-1)))</f>
        <v>0.1578811208899389</v>
      </c>
    </row>
    <row r="28" spans="1:17" ht="18" customHeight="1">
      <c r="A28" s="571" t="s">
        <v>90</v>
      </c>
      <c r="B28" s="569">
        <v>134.63100000000003</v>
      </c>
      <c r="C28" s="568">
        <v>79.55100000000002</v>
      </c>
      <c r="D28" s="568">
        <f>C28+B28</f>
        <v>214.18200000000004</v>
      </c>
      <c r="E28" s="570">
        <f>D28/$D$7</f>
        <v>0.005790247446825612</v>
      </c>
      <c r="F28" s="569">
        <v>73.01899999999999</v>
      </c>
      <c r="G28" s="568">
        <v>28.456</v>
      </c>
      <c r="H28" s="568">
        <f>G28+F28</f>
        <v>101.475</v>
      </c>
      <c r="I28" s="567">
        <f>IF(ISERROR(D28/H28-1),"         /0",IF(D28/H28&gt;5,"  *  ",(D28/H28-1)))</f>
        <v>1.1106873614190693</v>
      </c>
      <c r="J28" s="569">
        <v>1034.2490000000005</v>
      </c>
      <c r="K28" s="568">
        <v>510.84100000000007</v>
      </c>
      <c r="L28" s="568">
        <f>K28+J28</f>
        <v>1545.0900000000006</v>
      </c>
      <c r="M28" s="570">
        <f>L28/$L$7</f>
        <v>0.004845248576313697</v>
      </c>
      <c r="N28" s="568">
        <v>569.9600000000003</v>
      </c>
      <c r="O28" s="568">
        <v>268.48999999999995</v>
      </c>
      <c r="P28" s="568">
        <f>O28+N28</f>
        <v>838.4500000000003</v>
      </c>
      <c r="Q28" s="567">
        <f>IF(ISERROR(L28/P28-1),"         /0",IF(L28/P28&gt;5,"  *  ",(L28/P28-1)))</f>
        <v>0.842793249448387</v>
      </c>
    </row>
    <row r="29" spans="1:17" ht="18" customHeight="1">
      <c r="A29" s="571" t="s">
        <v>84</v>
      </c>
      <c r="B29" s="569">
        <v>76.05</v>
      </c>
      <c r="C29" s="568">
        <v>136.662</v>
      </c>
      <c r="D29" s="568">
        <f>C29+B29</f>
        <v>212.712</v>
      </c>
      <c r="E29" s="570">
        <f>D29/$D$7</f>
        <v>0.005750507115019793</v>
      </c>
      <c r="F29" s="569">
        <v>46.287</v>
      </c>
      <c r="G29" s="568">
        <v>11.027</v>
      </c>
      <c r="H29" s="568">
        <f>G29+F29</f>
        <v>57.314</v>
      </c>
      <c r="I29" s="567">
        <f>IF(ISERROR(D29/H29-1),"         /0",IF(D29/H29&gt;5,"  *  ",(D29/H29-1)))</f>
        <v>2.711344523153156</v>
      </c>
      <c r="J29" s="569">
        <v>385.984</v>
      </c>
      <c r="K29" s="568">
        <v>919.7</v>
      </c>
      <c r="L29" s="568">
        <f>K29+J29</f>
        <v>1305.684</v>
      </c>
      <c r="M29" s="570">
        <f>L29/$L$7</f>
        <v>0.004094495169935454</v>
      </c>
      <c r="N29" s="568">
        <v>320.384</v>
      </c>
      <c r="O29" s="568">
        <v>633.07</v>
      </c>
      <c r="P29" s="568">
        <f>O29+N29</f>
        <v>953.4540000000001</v>
      </c>
      <c r="Q29" s="567">
        <f>IF(ISERROR(L29/P29-1),"         /0",IF(L29/P29&gt;5,"  *  ",(L29/P29-1)))</f>
        <v>0.36942526854992463</v>
      </c>
    </row>
    <row r="30" spans="1:17" ht="18" customHeight="1">
      <c r="A30" s="571" t="s">
        <v>64</v>
      </c>
      <c r="B30" s="569">
        <v>295.204</v>
      </c>
      <c r="C30" s="568">
        <v>202.868</v>
      </c>
      <c r="D30" s="568">
        <f>C30+B30</f>
        <v>498.072</v>
      </c>
      <c r="E30" s="570">
        <f>D30/$D$7</f>
        <v>0.013464997648426692</v>
      </c>
      <c r="F30" s="569">
        <v>549.139</v>
      </c>
      <c r="G30" s="568">
        <v>194.594</v>
      </c>
      <c r="H30" s="568">
        <f>G30+F30</f>
        <v>743.733</v>
      </c>
      <c r="I30" s="567">
        <f>IF(ISERROR(D30/H30-1),"         /0",IF(D30/H30&gt;5,"  *  ",(D30/H30-1)))</f>
        <v>-0.33030805410006003</v>
      </c>
      <c r="J30" s="569">
        <v>1710.351</v>
      </c>
      <c r="K30" s="568">
        <v>1746.256</v>
      </c>
      <c r="L30" s="568">
        <f>K30+J30</f>
        <v>3456.607</v>
      </c>
      <c r="M30" s="570">
        <f>L30/$L$7</f>
        <v>0.010839575782398407</v>
      </c>
      <c r="N30" s="568">
        <v>3913.584999999999</v>
      </c>
      <c r="O30" s="568">
        <v>3514.816</v>
      </c>
      <c r="P30" s="568">
        <f>O30+N30</f>
        <v>7428.400999999999</v>
      </c>
      <c r="Q30" s="567">
        <f>IF(ISERROR(L30/P30-1),"         /0",IF(L30/P30&gt;5,"  *  ",(L30/P30-1)))</f>
        <v>-0.5346768436437397</v>
      </c>
    </row>
    <row r="31" spans="1:17" s="560" customFormat="1" ht="18" customHeight="1">
      <c r="A31" s="638" t="s">
        <v>186</v>
      </c>
      <c r="B31" s="636">
        <f>SUM(B32:B37)</f>
        <v>3227.0999999999995</v>
      </c>
      <c r="C31" s="635">
        <f>SUM(C32:C37)</f>
        <v>1477.592</v>
      </c>
      <c r="D31" s="635">
        <f>C31+B31</f>
        <v>4704.691999999999</v>
      </c>
      <c r="E31" s="637">
        <f>D31/$D$7</f>
        <v>0.12718776947222862</v>
      </c>
      <c r="F31" s="636">
        <f>SUM(F32:F37)</f>
        <v>2601.212</v>
      </c>
      <c r="G31" s="635">
        <f>SUM(G32:G37)</f>
        <v>874.259</v>
      </c>
      <c r="H31" s="635">
        <f>G31+F31</f>
        <v>3475.471</v>
      </c>
      <c r="I31" s="634">
        <f>IF(ISERROR(D31/H31-1),"         /0",IF(D31/H31&gt;5,"  *  ",(D31/H31-1)))</f>
        <v>0.35368472359573677</v>
      </c>
      <c r="J31" s="636">
        <f>SUM(J32:J37)</f>
        <v>23236.56</v>
      </c>
      <c r="K31" s="635">
        <f>SUM(K32:K37)</f>
        <v>7839.139999999999</v>
      </c>
      <c r="L31" s="635">
        <f>K31+J31</f>
        <v>31075.7</v>
      </c>
      <c r="M31" s="637">
        <f>L31/$L$7</f>
        <v>0.09745030463141403</v>
      </c>
      <c r="N31" s="636">
        <f>SUM(N32:N37)</f>
        <v>19099.183000000005</v>
      </c>
      <c r="O31" s="635">
        <f>SUM(O32:O37)</f>
        <v>5838.513</v>
      </c>
      <c r="P31" s="635">
        <f>O31+N31</f>
        <v>24937.696000000004</v>
      </c>
      <c r="Q31" s="634">
        <f>IF(ISERROR(L31/P31-1),"         /0",IF(L31/P31&gt;5,"  *  ",(L31/P31-1)))</f>
        <v>0.2461335642234148</v>
      </c>
    </row>
    <row r="32" spans="1:17" ht="18" customHeight="1">
      <c r="A32" s="571" t="s">
        <v>106</v>
      </c>
      <c r="B32" s="569">
        <v>1477.744</v>
      </c>
      <c r="C32" s="568"/>
      <c r="D32" s="568">
        <f>C32+B32</f>
        <v>1477.744</v>
      </c>
      <c r="E32" s="570">
        <f>D32/$D$7</f>
        <v>0.03994968495514033</v>
      </c>
      <c r="F32" s="569">
        <v>1993.587</v>
      </c>
      <c r="G32" s="568">
        <v>18.32</v>
      </c>
      <c r="H32" s="568">
        <f>G32+F32</f>
        <v>2011.907</v>
      </c>
      <c r="I32" s="567">
        <f>IF(ISERROR(D32/H32-1),"         /0",IF(D32/H32&gt;5,"  *  ",(D32/H32-1)))</f>
        <v>-0.2655008407446269</v>
      </c>
      <c r="J32" s="569">
        <v>11752.186000000002</v>
      </c>
      <c r="K32" s="568">
        <v>18.61</v>
      </c>
      <c r="L32" s="568">
        <f>K32+J32</f>
        <v>11770.796000000002</v>
      </c>
      <c r="M32" s="570">
        <f>L32/$L$7</f>
        <v>0.036912045616164076</v>
      </c>
      <c r="N32" s="569">
        <v>13776.666000000001</v>
      </c>
      <c r="O32" s="568">
        <v>61.998</v>
      </c>
      <c r="P32" s="568">
        <f>O32+N32</f>
        <v>13838.664</v>
      </c>
      <c r="Q32" s="567">
        <f>IF(ISERROR(L32/P32-1),"         /0",IF(L32/P32&gt;5,"  *  ",(L32/P32-1)))</f>
        <v>-0.14942685218746543</v>
      </c>
    </row>
    <row r="33" spans="1:17" ht="18" customHeight="1">
      <c r="A33" s="571" t="s">
        <v>108</v>
      </c>
      <c r="B33" s="569">
        <v>1050.264</v>
      </c>
      <c r="C33" s="568"/>
      <c r="D33" s="568">
        <f>C33+B33</f>
        <v>1050.264</v>
      </c>
      <c r="E33" s="570">
        <f>D33/$D$7</f>
        <v>0.02839308832905124</v>
      </c>
      <c r="F33" s="569"/>
      <c r="G33" s="568"/>
      <c r="H33" s="568">
        <f>G33+F33</f>
        <v>0</v>
      </c>
      <c r="I33" s="567" t="str">
        <f>IF(ISERROR(D33/H33-1),"         /0",IF(D33/H33&gt;5,"  *  ",(D33/H33-1)))</f>
        <v>         /0</v>
      </c>
      <c r="J33" s="569">
        <v>5571.218</v>
      </c>
      <c r="K33" s="568"/>
      <c r="L33" s="568">
        <f>K33+J33</f>
        <v>5571.218</v>
      </c>
      <c r="M33" s="570">
        <f>L33/$L$7</f>
        <v>0.01747078557419518</v>
      </c>
      <c r="N33" s="569"/>
      <c r="O33" s="568"/>
      <c r="P33" s="568">
        <f>O33+N33</f>
        <v>0</v>
      </c>
      <c r="Q33" s="567" t="str">
        <f>IF(ISERROR(L33/P33-1),"         /0",IF(L33/P33&gt;5,"  *  ",(L33/P33-1)))</f>
        <v>         /0</v>
      </c>
    </row>
    <row r="34" spans="1:17" ht="18" customHeight="1">
      <c r="A34" s="571" t="s">
        <v>93</v>
      </c>
      <c r="B34" s="569">
        <v>180.864</v>
      </c>
      <c r="C34" s="568">
        <v>662.777</v>
      </c>
      <c r="D34" s="568">
        <f>C34+B34</f>
        <v>843.6410000000001</v>
      </c>
      <c r="E34" s="570">
        <f>D34/$D$7</f>
        <v>0.022807192697273375</v>
      </c>
      <c r="F34" s="569">
        <v>120.711</v>
      </c>
      <c r="G34" s="568">
        <v>311.641</v>
      </c>
      <c r="H34" s="568">
        <f>G34+F34</f>
        <v>432.35200000000003</v>
      </c>
      <c r="I34" s="567">
        <f>IF(ISERROR(D34/H34-1),"         /0",IF(D34/H34&gt;5,"  *  ",(D34/H34-1)))</f>
        <v>0.951282751091703</v>
      </c>
      <c r="J34" s="569">
        <v>1236.401</v>
      </c>
      <c r="K34" s="568">
        <v>2954.852</v>
      </c>
      <c r="L34" s="568">
        <f>K34+J34</f>
        <v>4191.253</v>
      </c>
      <c r="M34" s="570">
        <f>L34/$L$7</f>
        <v>0.013143352575720834</v>
      </c>
      <c r="N34" s="569">
        <v>969.1550000000001</v>
      </c>
      <c r="O34" s="568">
        <v>2005.738</v>
      </c>
      <c r="P34" s="568">
        <f>O34+N34</f>
        <v>2974.893</v>
      </c>
      <c r="Q34" s="567">
        <f>IF(ISERROR(L34/P34-1),"         /0",IF(L34/P34&gt;5,"  *  ",(L34/P34-1)))</f>
        <v>0.40887520996553484</v>
      </c>
    </row>
    <row r="35" spans="1:17" ht="18" customHeight="1">
      <c r="A35" s="571" t="s">
        <v>53</v>
      </c>
      <c r="B35" s="569">
        <v>110.44399999999999</v>
      </c>
      <c r="C35" s="568">
        <v>349.048</v>
      </c>
      <c r="D35" s="568">
        <f>C35+B35</f>
        <v>459.49199999999996</v>
      </c>
      <c r="E35" s="570">
        <f>D35/$D$7</f>
        <v>0.012422016695318904</v>
      </c>
      <c r="F35" s="569">
        <v>51.233000000000004</v>
      </c>
      <c r="G35" s="568">
        <v>148.47</v>
      </c>
      <c r="H35" s="568">
        <f>G35+F35</f>
        <v>199.703</v>
      </c>
      <c r="I35" s="567">
        <f>IF(ISERROR(D35/H35-1),"         /0",IF(D35/H35&gt;5,"  *  ",(D35/H35-1)))</f>
        <v>1.3008768020510457</v>
      </c>
      <c r="J35" s="569">
        <v>1145.692</v>
      </c>
      <c r="K35" s="568">
        <v>1971.3409999999994</v>
      </c>
      <c r="L35" s="568">
        <f>K35+J35</f>
        <v>3117.0329999999994</v>
      </c>
      <c r="M35" s="570">
        <f>L35/$L$7</f>
        <v>0.009774705490018578</v>
      </c>
      <c r="N35" s="569">
        <v>332.8260000000001</v>
      </c>
      <c r="O35" s="568">
        <v>914.8889999999999</v>
      </c>
      <c r="P35" s="568">
        <f>O35+N35</f>
        <v>1247.715</v>
      </c>
      <c r="Q35" s="567">
        <f>IF(ISERROR(L35/P35-1),"         /0",IF(L35/P35&gt;5,"  *  ",(L35/P35-1)))</f>
        <v>1.4981930969812813</v>
      </c>
    </row>
    <row r="36" spans="1:17" ht="18" customHeight="1">
      <c r="A36" s="571" t="s">
        <v>101</v>
      </c>
      <c r="B36" s="569">
        <v>350.999</v>
      </c>
      <c r="C36" s="568">
        <v>103.465</v>
      </c>
      <c r="D36" s="568">
        <f>C36+B36</f>
        <v>454.46400000000006</v>
      </c>
      <c r="E36" s="570">
        <f>D36/$D$7</f>
        <v>0.012286088539999416</v>
      </c>
      <c r="F36" s="569">
        <v>337.918</v>
      </c>
      <c r="G36" s="568">
        <v>155.846</v>
      </c>
      <c r="H36" s="568">
        <f>G36+F36</f>
        <v>493.764</v>
      </c>
      <c r="I36" s="567">
        <f>IF(ISERROR(D36/H36-1),"         /0",IF(D36/H36&gt;5,"  *  ",(D36/H36-1)))</f>
        <v>-0.07959267990375962</v>
      </c>
      <c r="J36" s="569">
        <v>2763.2209999999995</v>
      </c>
      <c r="K36" s="568">
        <v>713.3870000000001</v>
      </c>
      <c r="L36" s="568">
        <f>K36+J36</f>
        <v>3476.6079999999997</v>
      </c>
      <c r="M36" s="570">
        <f>L36/$L$7</f>
        <v>0.010902296929240888</v>
      </c>
      <c r="N36" s="569">
        <v>3144.157</v>
      </c>
      <c r="O36" s="568">
        <v>895.042</v>
      </c>
      <c r="P36" s="568">
        <f>O36+N36</f>
        <v>4039.199</v>
      </c>
      <c r="Q36" s="567">
        <f>IF(ISERROR(L36/P36-1),"         /0",IF(L36/P36&gt;5,"  *  ",(L36/P36-1)))</f>
        <v>-0.13928281325084513</v>
      </c>
    </row>
    <row r="37" spans="1:17" ht="18" customHeight="1" thickBot="1">
      <c r="A37" s="571" t="s">
        <v>64</v>
      </c>
      <c r="B37" s="569">
        <v>56.785</v>
      </c>
      <c r="C37" s="568">
        <v>362.302</v>
      </c>
      <c r="D37" s="568">
        <f>C37+B37</f>
        <v>419.087</v>
      </c>
      <c r="E37" s="570">
        <f>D37/$D$7</f>
        <v>0.011329698255445391</v>
      </c>
      <c r="F37" s="569">
        <v>97.763</v>
      </c>
      <c r="G37" s="568">
        <v>239.982</v>
      </c>
      <c r="H37" s="568">
        <f>G37+F37</f>
        <v>337.745</v>
      </c>
      <c r="I37" s="567">
        <f>IF(ISERROR(D37/H37-1),"         /0",IF(D37/H37&gt;5,"  *  ",(D37/H37-1)))</f>
        <v>0.24083850242046512</v>
      </c>
      <c r="J37" s="569">
        <v>767.842</v>
      </c>
      <c r="K37" s="568">
        <v>2180.9500000000003</v>
      </c>
      <c r="L37" s="568">
        <f>K37+J37</f>
        <v>2948.7920000000004</v>
      </c>
      <c r="M37" s="570">
        <f>L37/$L$7</f>
        <v>0.009247118446074478</v>
      </c>
      <c r="N37" s="569">
        <v>876.3789999999999</v>
      </c>
      <c r="O37" s="568">
        <v>1960.846</v>
      </c>
      <c r="P37" s="568">
        <f>O37+N37</f>
        <v>2837.225</v>
      </c>
      <c r="Q37" s="567">
        <f>IF(ISERROR(L37/P37-1),"         /0",IF(L37/P37&gt;5,"  *  ",(L37/P37-1)))</f>
        <v>0.03932257751852619</v>
      </c>
    </row>
    <row r="38" spans="1:17" s="560" customFormat="1" ht="18" customHeight="1">
      <c r="A38" s="565" t="s">
        <v>224</v>
      </c>
      <c r="B38" s="563">
        <f>SUM(B39:B47)</f>
        <v>2436.1150000000002</v>
      </c>
      <c r="C38" s="562">
        <f>SUM(C39:C47)</f>
        <v>2401.6600000000003</v>
      </c>
      <c r="D38" s="562">
        <f>C38+B38</f>
        <v>4837.775000000001</v>
      </c>
      <c r="E38" s="564">
        <f>D38/$D$7</f>
        <v>0.13078556714414272</v>
      </c>
      <c r="F38" s="563">
        <f>SUM(F39:F47)</f>
        <v>1884.429</v>
      </c>
      <c r="G38" s="562">
        <f>SUM(G39:G47)</f>
        <v>1537.4739999999997</v>
      </c>
      <c r="H38" s="562">
        <f>G38+F38</f>
        <v>3421.903</v>
      </c>
      <c r="I38" s="561">
        <f>IF(ISERROR(D38/H38-1),"         /0",IF(D38/H38&gt;5,"  *  ",(D38/H38-1)))</f>
        <v>0.4137674270720124</v>
      </c>
      <c r="J38" s="563">
        <f>SUM(J39:J47)</f>
        <v>19477.288</v>
      </c>
      <c r="K38" s="562">
        <f>SUM(K39:K47)</f>
        <v>15330.641</v>
      </c>
      <c r="L38" s="562">
        <f>K38+J38</f>
        <v>34807.929000000004</v>
      </c>
      <c r="M38" s="564">
        <f>L38/$L$7</f>
        <v>0.10915420359440435</v>
      </c>
      <c r="N38" s="563">
        <f>SUM(N39:N47)</f>
        <v>15649.341000000002</v>
      </c>
      <c r="O38" s="562">
        <f>SUM(O39:O47)</f>
        <v>10600.389</v>
      </c>
      <c r="P38" s="562">
        <f>O38+N38</f>
        <v>26249.730000000003</v>
      </c>
      <c r="Q38" s="561">
        <f>IF(ISERROR(L38/P38-1),"         /0",IF(L38/P38&gt;5,"  *  ",(L38/P38-1)))</f>
        <v>0.3260299820226722</v>
      </c>
    </row>
    <row r="39" spans="1:17" s="566" customFormat="1" ht="18" customHeight="1">
      <c r="A39" s="559" t="s">
        <v>70</v>
      </c>
      <c r="B39" s="558">
        <v>852.426</v>
      </c>
      <c r="C39" s="556">
        <v>965.8430000000001</v>
      </c>
      <c r="D39" s="556">
        <f>C39+B39</f>
        <v>1818.2690000000002</v>
      </c>
      <c r="E39" s="557">
        <f>D39/$D$7</f>
        <v>0.04915551930083834</v>
      </c>
      <c r="F39" s="558">
        <v>339.075</v>
      </c>
      <c r="G39" s="556">
        <v>377.02799999999996</v>
      </c>
      <c r="H39" s="556">
        <f>G39+F39</f>
        <v>716.103</v>
      </c>
      <c r="I39" s="503">
        <f>IF(ISERROR(D39/H39-1),"         /0",IF(D39/H39&gt;5,"  *  ",(D39/H39-1)))</f>
        <v>1.5391165795981867</v>
      </c>
      <c r="J39" s="558">
        <v>6719.2339999999995</v>
      </c>
      <c r="K39" s="556">
        <v>6335.1</v>
      </c>
      <c r="L39" s="556">
        <f>K39+J39</f>
        <v>13054.333999999999</v>
      </c>
      <c r="M39" s="557">
        <f>L39/$L$7</f>
        <v>0.040937093132583514</v>
      </c>
      <c r="N39" s="558">
        <v>3010.810000000001</v>
      </c>
      <c r="O39" s="556">
        <v>2436.4220000000005</v>
      </c>
      <c r="P39" s="556">
        <f>O39+N39</f>
        <v>5447.232000000002</v>
      </c>
      <c r="Q39" s="503">
        <f>IF(ISERROR(L39/P39-1),"         /0",IF(L39/P39&gt;5,"  *  ",(L39/P39-1)))</f>
        <v>1.3965078043307124</v>
      </c>
    </row>
    <row r="40" spans="1:17" s="566" customFormat="1" ht="18" customHeight="1">
      <c r="A40" s="559" t="s">
        <v>67</v>
      </c>
      <c r="B40" s="558">
        <v>449.298</v>
      </c>
      <c r="C40" s="556">
        <v>562.304</v>
      </c>
      <c r="D40" s="556">
        <f>C40+B40</f>
        <v>1011.602</v>
      </c>
      <c r="E40" s="557">
        <f>D40/$D$7</f>
        <v>0.027347890568318916</v>
      </c>
      <c r="F40" s="558">
        <v>218.814</v>
      </c>
      <c r="G40" s="556">
        <v>278.998</v>
      </c>
      <c r="H40" s="556">
        <f>G40+F40</f>
        <v>497.812</v>
      </c>
      <c r="I40" s="503">
        <f>IF(ISERROR(D40/H40-1),"         /0",IF(D40/H40&gt;5,"  *  ",(D40/H40-1)))</f>
        <v>1.0320964540830673</v>
      </c>
      <c r="J40" s="558">
        <v>2840.478</v>
      </c>
      <c r="K40" s="556">
        <v>3171.1899999999996</v>
      </c>
      <c r="L40" s="556">
        <f>K40+J40</f>
        <v>6011.668</v>
      </c>
      <c r="M40" s="557">
        <f>L40/$L$7</f>
        <v>0.018851992970163937</v>
      </c>
      <c r="N40" s="558">
        <v>1855.5130000000004</v>
      </c>
      <c r="O40" s="556">
        <v>1999.8239999999998</v>
      </c>
      <c r="P40" s="556">
        <f>O40+N40</f>
        <v>3855.3370000000004</v>
      </c>
      <c r="Q40" s="503">
        <f>IF(ISERROR(L40/P40-1),"         /0",IF(L40/P40&gt;5,"  *  ",(L40/P40-1)))</f>
        <v>0.5593106387327487</v>
      </c>
    </row>
    <row r="41" spans="1:17" s="566" customFormat="1" ht="18" customHeight="1">
      <c r="A41" s="559" t="s">
        <v>103</v>
      </c>
      <c r="B41" s="558">
        <v>404.003</v>
      </c>
      <c r="C41" s="556">
        <v>307.219</v>
      </c>
      <c r="D41" s="556">
        <f>C41+B41</f>
        <v>711.222</v>
      </c>
      <c r="E41" s="557">
        <f>D41/$D$7</f>
        <v>0.01922734576027026</v>
      </c>
      <c r="F41" s="558">
        <v>495.04900000000004</v>
      </c>
      <c r="G41" s="556">
        <v>250.145</v>
      </c>
      <c r="H41" s="556">
        <f>G41+F41</f>
        <v>745.1940000000001</v>
      </c>
      <c r="I41" s="503">
        <f>IF(ISERROR(D41/H41-1),"         /0",IF(D41/H41&gt;5,"  *  ",(D41/H41-1)))</f>
        <v>-0.04558812872889484</v>
      </c>
      <c r="J41" s="558">
        <v>2157.346</v>
      </c>
      <c r="K41" s="556">
        <v>1429.1729999999998</v>
      </c>
      <c r="L41" s="556">
        <f>K41+J41</f>
        <v>3586.519</v>
      </c>
      <c r="M41" s="557">
        <f>L41/$L$7</f>
        <v>0.011246966894272837</v>
      </c>
      <c r="N41" s="558">
        <v>3349.5299999999993</v>
      </c>
      <c r="O41" s="556">
        <v>1637.522</v>
      </c>
      <c r="P41" s="556">
        <f>O41+N41</f>
        <v>4987.052</v>
      </c>
      <c r="Q41" s="503">
        <f>IF(ISERROR(L41/P41-1),"         /0",IF(L41/P41&gt;5,"  *  ",(L41/P41-1)))</f>
        <v>-0.28083384733104844</v>
      </c>
    </row>
    <row r="42" spans="1:17" s="566" customFormat="1" ht="18" customHeight="1">
      <c r="A42" s="559" t="s">
        <v>51</v>
      </c>
      <c r="B42" s="558">
        <v>206.69500000000002</v>
      </c>
      <c r="C42" s="556">
        <v>97.53</v>
      </c>
      <c r="D42" s="556">
        <f>C42+B42</f>
        <v>304.225</v>
      </c>
      <c r="E42" s="557">
        <f>D42/$D$7</f>
        <v>0.008224491458248226</v>
      </c>
      <c r="F42" s="558">
        <v>108.214</v>
      </c>
      <c r="G42" s="556">
        <v>44.614</v>
      </c>
      <c r="H42" s="556">
        <f>G42+F42</f>
        <v>152.828</v>
      </c>
      <c r="I42" s="503">
        <f>IF(ISERROR(D42/H42-1),"         /0",IF(D42/H42&gt;5,"  *  ",(D42/H42-1)))</f>
        <v>0.9906365325725655</v>
      </c>
      <c r="J42" s="558">
        <v>1493.6439999999998</v>
      </c>
      <c r="K42" s="556">
        <v>562.147</v>
      </c>
      <c r="L42" s="556">
        <f>K42+J42</f>
        <v>2055.7909999999997</v>
      </c>
      <c r="M42" s="557">
        <f>L42/$L$7</f>
        <v>0.006446756121616545</v>
      </c>
      <c r="N42" s="558">
        <v>1191.6039999999998</v>
      </c>
      <c r="O42" s="556">
        <v>434.0059999999999</v>
      </c>
      <c r="P42" s="556">
        <f>O42+N42</f>
        <v>1625.6099999999997</v>
      </c>
      <c r="Q42" s="503">
        <f>IF(ISERROR(L42/P42-1),"         /0",IF(L42/P42&gt;5,"  *  ",(L42/P42-1)))</f>
        <v>0.26462743216392615</v>
      </c>
    </row>
    <row r="43" spans="1:17" s="566" customFormat="1" ht="18" customHeight="1">
      <c r="A43" s="559" t="s">
        <v>53</v>
      </c>
      <c r="B43" s="558">
        <v>181.73</v>
      </c>
      <c r="C43" s="556">
        <v>104.22500000000001</v>
      </c>
      <c r="D43" s="556">
        <f>C43+B43</f>
        <v>285.955</v>
      </c>
      <c r="E43" s="557">
        <f>D43/$D$7</f>
        <v>0.007730575905804491</v>
      </c>
      <c r="F43" s="558">
        <v>39.872</v>
      </c>
      <c r="G43" s="556">
        <v>64.626</v>
      </c>
      <c r="H43" s="556">
        <f>G43+F43</f>
        <v>104.498</v>
      </c>
      <c r="I43" s="503">
        <f>IF(ISERROR(D43/H43-1),"         /0",IF(D43/H43&gt;5,"  *  ",(D43/H43-1)))</f>
        <v>1.7364638557675742</v>
      </c>
      <c r="J43" s="558">
        <v>884.745</v>
      </c>
      <c r="K43" s="556">
        <v>580.061</v>
      </c>
      <c r="L43" s="556">
        <f>K43+J43</f>
        <v>1464.806</v>
      </c>
      <c r="M43" s="557">
        <f>L43/$L$7</f>
        <v>0.004593485936790581</v>
      </c>
      <c r="N43" s="558">
        <v>615.9949999999999</v>
      </c>
      <c r="O43" s="556">
        <v>509.46</v>
      </c>
      <c r="P43" s="556">
        <f>O43+N43</f>
        <v>1125.455</v>
      </c>
      <c r="Q43" s="503">
        <f>IF(ISERROR(L43/P43-1),"         /0",IF(L43/P43&gt;5,"  *  ",(L43/P43-1)))</f>
        <v>0.30152338387585487</v>
      </c>
    </row>
    <row r="44" spans="1:17" s="566" customFormat="1" ht="18" customHeight="1">
      <c r="A44" s="559" t="s">
        <v>71</v>
      </c>
      <c r="B44" s="558">
        <v>86.16</v>
      </c>
      <c r="C44" s="556">
        <v>126.566</v>
      </c>
      <c r="D44" s="556">
        <f>C44+B44</f>
        <v>212.726</v>
      </c>
      <c r="E44" s="557">
        <f>D44/$D$7</f>
        <v>0.005750885594370325</v>
      </c>
      <c r="F44" s="558">
        <v>207.156</v>
      </c>
      <c r="G44" s="556">
        <v>207.43</v>
      </c>
      <c r="H44" s="556">
        <f>G44+F44</f>
        <v>414.586</v>
      </c>
      <c r="I44" s="503">
        <f>IF(ISERROR(D44/H44-1),"         /0",IF(D44/H44&gt;5,"  *  ",(D44/H44-1)))</f>
        <v>-0.48689536067305694</v>
      </c>
      <c r="J44" s="558">
        <v>2014.26</v>
      </c>
      <c r="K44" s="556">
        <v>1813.3970000000002</v>
      </c>
      <c r="L44" s="556">
        <f>K44+J44</f>
        <v>3827.657</v>
      </c>
      <c r="M44" s="557">
        <f>L44/$L$7</f>
        <v>0.01200315168039865</v>
      </c>
      <c r="N44" s="558">
        <v>1455.847</v>
      </c>
      <c r="O44" s="556">
        <v>1241.935</v>
      </c>
      <c r="P44" s="556">
        <f>O44+N44</f>
        <v>2697.782</v>
      </c>
      <c r="Q44" s="503">
        <f>IF(ISERROR(L44/P44-1),"         /0",IF(L44/P44&gt;5,"  *  ",(L44/P44-1)))</f>
        <v>0.4188162720338411</v>
      </c>
    </row>
    <row r="45" spans="1:17" s="566" customFormat="1" ht="18" customHeight="1">
      <c r="A45" s="559" t="s">
        <v>106</v>
      </c>
      <c r="B45" s="558">
        <v>19.875</v>
      </c>
      <c r="C45" s="556">
        <v>152.777</v>
      </c>
      <c r="D45" s="556">
        <f>C45+B45</f>
        <v>172.652</v>
      </c>
      <c r="E45" s="557">
        <f>D45/$D$7</f>
        <v>0.004667515487712951</v>
      </c>
      <c r="F45" s="558"/>
      <c r="G45" s="556"/>
      <c r="H45" s="556">
        <f>G45+F45</f>
        <v>0</v>
      </c>
      <c r="I45" s="503" t="str">
        <f>IF(ISERROR(D45/H45-1),"         /0",IF(D45/H45&gt;5,"  *  ",(D45/H45-1)))</f>
        <v>         /0</v>
      </c>
      <c r="J45" s="558">
        <v>19.875</v>
      </c>
      <c r="K45" s="556">
        <v>839.0960000000001</v>
      </c>
      <c r="L45" s="556">
        <f>K45+J45</f>
        <v>858.9710000000001</v>
      </c>
      <c r="M45" s="557">
        <f>L45/$L$7</f>
        <v>0.0026936476288402307</v>
      </c>
      <c r="N45" s="558"/>
      <c r="O45" s="556">
        <v>54.383</v>
      </c>
      <c r="P45" s="556">
        <f>O45+N45</f>
        <v>54.383</v>
      </c>
      <c r="Q45" s="503" t="str">
        <f>IF(ISERROR(L45/P45-1),"         /0",IF(L45/P45&gt;5,"  *  ",(L45/P45-1)))</f>
        <v>  *  </v>
      </c>
    </row>
    <row r="46" spans="1:17" s="566" customFormat="1" ht="18" customHeight="1">
      <c r="A46" s="559" t="s">
        <v>94</v>
      </c>
      <c r="B46" s="558">
        <v>94.425</v>
      </c>
      <c r="C46" s="556">
        <v>56.38700000000001</v>
      </c>
      <c r="D46" s="556">
        <f>C46+B46</f>
        <v>150.812</v>
      </c>
      <c r="E46" s="557">
        <f>D46/$D$7</f>
        <v>0.00407708770088366</v>
      </c>
      <c r="F46" s="558">
        <v>93.60499999999998</v>
      </c>
      <c r="G46" s="556">
        <v>41.46499999999999</v>
      </c>
      <c r="H46" s="556">
        <f>G46+F46</f>
        <v>135.06999999999996</v>
      </c>
      <c r="I46" s="503">
        <f>IF(ISERROR(D46/H46-1),"         /0",IF(D46/H46&gt;5,"  *  ",(D46/H46-1)))</f>
        <v>0.11654697564225991</v>
      </c>
      <c r="J46" s="558">
        <v>921.4029999999999</v>
      </c>
      <c r="K46" s="556">
        <v>435.6399999999998</v>
      </c>
      <c r="L46" s="556">
        <f>K46+J46</f>
        <v>1357.0429999999997</v>
      </c>
      <c r="M46" s="557">
        <f>L46/$L$7</f>
        <v>0.004255551886133795</v>
      </c>
      <c r="N46" s="558">
        <v>778.8049999999996</v>
      </c>
      <c r="O46" s="556">
        <v>321.27799999999985</v>
      </c>
      <c r="P46" s="556">
        <f>O46+N46</f>
        <v>1100.0829999999994</v>
      </c>
      <c r="Q46" s="503">
        <f>IF(ISERROR(L46/P46-1),"         /0",IF(L46/P46&gt;5,"  *  ",(L46/P46-1)))</f>
        <v>0.23358237514805746</v>
      </c>
    </row>
    <row r="47" spans="1:17" s="566" customFormat="1" ht="18" customHeight="1" thickBot="1">
      <c r="A47" s="559" t="s">
        <v>64</v>
      </c>
      <c r="B47" s="558">
        <v>141.50300000000001</v>
      </c>
      <c r="C47" s="556">
        <v>28.809000000000005</v>
      </c>
      <c r="D47" s="556">
        <f>C47+B47</f>
        <v>170.312</v>
      </c>
      <c r="E47" s="557">
        <f>D47/$D$7</f>
        <v>0.0046042553676955275</v>
      </c>
      <c r="F47" s="558">
        <v>382.644</v>
      </c>
      <c r="G47" s="556">
        <v>273.168</v>
      </c>
      <c r="H47" s="556">
        <f>G47+F47</f>
        <v>655.812</v>
      </c>
      <c r="I47" s="503">
        <f>IF(ISERROR(D47/H47-1),"         /0",IF(D47/H47&gt;5,"  *  ",(D47/H47-1)))</f>
        <v>-0.7403036235994462</v>
      </c>
      <c r="J47" s="558">
        <v>2426.303</v>
      </c>
      <c r="K47" s="556">
        <v>164.83700000000002</v>
      </c>
      <c r="L47" s="556">
        <f>K47+J47</f>
        <v>2591.14</v>
      </c>
      <c r="M47" s="557">
        <f>L47/$L$7</f>
        <v>0.008125557343604236</v>
      </c>
      <c r="N47" s="558">
        <v>3391.2370000000005</v>
      </c>
      <c r="O47" s="556">
        <v>1965.559</v>
      </c>
      <c r="P47" s="556">
        <f>O47+N47</f>
        <v>5356.796</v>
      </c>
      <c r="Q47" s="503">
        <f>IF(ISERROR(L47/P47-1),"         /0",IF(L47/P47&gt;5,"  *  ",(L47/P47-1)))</f>
        <v>-0.5162892146723528</v>
      </c>
    </row>
    <row r="48" spans="1:17" s="560" customFormat="1" ht="18" customHeight="1">
      <c r="A48" s="565" t="s">
        <v>171</v>
      </c>
      <c r="B48" s="563">
        <f>SUM(B49:B54)</f>
        <v>481.649</v>
      </c>
      <c r="C48" s="562">
        <f>SUM(C49:C54)</f>
        <v>533.67</v>
      </c>
      <c r="D48" s="562">
        <f>C48+B48</f>
        <v>1015.319</v>
      </c>
      <c r="E48" s="564">
        <f>D48/$D$7</f>
        <v>0.027448376835885052</v>
      </c>
      <c r="F48" s="563">
        <f>SUM(F49:F54)</f>
        <v>186.36499999999998</v>
      </c>
      <c r="G48" s="562">
        <f>SUM(G49:G54)</f>
        <v>77.137</v>
      </c>
      <c r="H48" s="562">
        <f>G48+F48</f>
        <v>263.50199999999995</v>
      </c>
      <c r="I48" s="561">
        <f>IF(ISERROR(D48/H48-1),"         /0",IF(D48/H48&gt;5,"  *  ",(D48/H48-1)))</f>
        <v>2.853173789952259</v>
      </c>
      <c r="J48" s="563">
        <f>SUM(J49:J54)</f>
        <v>4925.431</v>
      </c>
      <c r="K48" s="562">
        <f>SUM(K49:K54)</f>
        <v>3857.890000000001</v>
      </c>
      <c r="L48" s="562">
        <f>K48+J48</f>
        <v>8783.321</v>
      </c>
      <c r="M48" s="564">
        <f>L48/$L$7</f>
        <v>0.02754362112922625</v>
      </c>
      <c r="N48" s="563">
        <f>SUM(N49:N54)</f>
        <v>3547.9760000000006</v>
      </c>
      <c r="O48" s="562">
        <f>SUM(O49:O54)</f>
        <v>1167.01</v>
      </c>
      <c r="P48" s="562">
        <f>O48+N48</f>
        <v>4714.986000000001</v>
      </c>
      <c r="Q48" s="561">
        <f>IF(ISERROR(L48/P48-1),"         /0",IF(L48/P48&gt;5,"  *  ",(L48/P48-1)))</f>
        <v>0.8628519787757585</v>
      </c>
    </row>
    <row r="49" spans="1:17" ht="18" customHeight="1">
      <c r="A49" s="559" t="s">
        <v>106</v>
      </c>
      <c r="B49" s="558">
        <v>91.76</v>
      </c>
      <c r="C49" s="556">
        <v>483.014</v>
      </c>
      <c r="D49" s="556">
        <f>C49+B49</f>
        <v>574.774</v>
      </c>
      <c r="E49" s="557">
        <f>D49/$D$7</f>
        <v>0.015538577873032018</v>
      </c>
      <c r="F49" s="558"/>
      <c r="G49" s="556"/>
      <c r="H49" s="556">
        <f>G49+F49</f>
        <v>0</v>
      </c>
      <c r="I49" s="503" t="str">
        <f>IF(ISERROR(D49/H49-1),"         /0",IF(D49/H49&gt;5,"  *  ",(D49/H49-1)))</f>
        <v>         /0</v>
      </c>
      <c r="J49" s="558">
        <v>698.973</v>
      </c>
      <c r="K49" s="556">
        <v>3096.8050000000003</v>
      </c>
      <c r="L49" s="556">
        <f>K49+J49</f>
        <v>3795.7780000000002</v>
      </c>
      <c r="M49" s="557">
        <f>L49/$L$7</f>
        <v>0.011903182306857754</v>
      </c>
      <c r="N49" s="558"/>
      <c r="O49" s="556">
        <v>87.543</v>
      </c>
      <c r="P49" s="556">
        <f>O49+N49</f>
        <v>87.543</v>
      </c>
      <c r="Q49" s="503" t="str">
        <f>IF(ISERROR(L49/P49-1),"         /0",IF(L49/P49&gt;5,"  *  ",(L49/P49-1)))</f>
        <v>  *  </v>
      </c>
    </row>
    <row r="50" spans="1:17" ht="18" customHeight="1">
      <c r="A50" s="559" t="s">
        <v>70</v>
      </c>
      <c r="B50" s="558">
        <v>191.758</v>
      </c>
      <c r="C50" s="556">
        <v>34.661</v>
      </c>
      <c r="D50" s="556">
        <f>C50+B50</f>
        <v>226.419</v>
      </c>
      <c r="E50" s="557">
        <f>D50/$D$7</f>
        <v>0.006121065433429551</v>
      </c>
      <c r="F50" s="558">
        <v>148.998</v>
      </c>
      <c r="G50" s="556">
        <v>3.878</v>
      </c>
      <c r="H50" s="556">
        <f>G50+F50</f>
        <v>152.87599999999998</v>
      </c>
      <c r="I50" s="503">
        <f>IF(ISERROR(D50/H50-1),"         /0",IF(D50/H50&gt;5,"  *  ",(D50/H50-1)))</f>
        <v>0.481063083806484</v>
      </c>
      <c r="J50" s="558">
        <v>2415.834</v>
      </c>
      <c r="K50" s="556">
        <v>320.038</v>
      </c>
      <c r="L50" s="556">
        <f>K50+J50</f>
        <v>2735.872</v>
      </c>
      <c r="M50" s="557">
        <f>L50/$L$7</f>
        <v>0.00857942250158664</v>
      </c>
      <c r="N50" s="558">
        <v>2642.483</v>
      </c>
      <c r="O50" s="556">
        <v>431.551</v>
      </c>
      <c r="P50" s="556">
        <f>O50+N50</f>
        <v>3074.034</v>
      </c>
      <c r="Q50" s="503">
        <f>IF(ISERROR(L50/P50-1),"         /0",IF(L50/P50&gt;5,"  *  ",(L50/P50-1)))</f>
        <v>-0.1100059400774358</v>
      </c>
    </row>
    <row r="51" spans="1:17" ht="18" customHeight="1">
      <c r="A51" s="559" t="s">
        <v>67</v>
      </c>
      <c r="B51" s="558">
        <v>150.175</v>
      </c>
      <c r="C51" s="556"/>
      <c r="D51" s="556">
        <f>C51+B51</f>
        <v>150.175</v>
      </c>
      <c r="E51" s="557">
        <f>D51/$D$7</f>
        <v>0.004059866890434472</v>
      </c>
      <c r="F51" s="558"/>
      <c r="G51" s="556"/>
      <c r="H51" s="556">
        <f>G51+F51</f>
        <v>0</v>
      </c>
      <c r="I51" s="503" t="str">
        <f>IF(ISERROR(D51/H51-1),"         /0",IF(D51/H51&gt;5,"  *  ",(D51/H51-1)))</f>
        <v>         /0</v>
      </c>
      <c r="J51" s="558">
        <v>975.931</v>
      </c>
      <c r="K51" s="556">
        <v>22.847</v>
      </c>
      <c r="L51" s="556">
        <f>K51+J51</f>
        <v>998.778</v>
      </c>
      <c r="M51" s="557">
        <f>L51/$L$7</f>
        <v>0.0031320684766281835</v>
      </c>
      <c r="N51" s="558">
        <v>109.635</v>
      </c>
      <c r="O51" s="556">
        <v>31.154</v>
      </c>
      <c r="P51" s="556">
        <f>O51+N51</f>
        <v>140.78900000000002</v>
      </c>
      <c r="Q51" s="503" t="str">
        <f>IF(ISERROR(L51/P51-1),"         /0",IF(L51/P51&gt;5,"  *  ",(L51/P51-1)))</f>
        <v>  *  </v>
      </c>
    </row>
    <row r="52" spans="1:17" ht="18" customHeight="1">
      <c r="A52" s="559" t="s">
        <v>71</v>
      </c>
      <c r="B52" s="558">
        <v>22.955</v>
      </c>
      <c r="C52" s="556">
        <v>13.591</v>
      </c>
      <c r="D52" s="556">
        <f>C52+B52</f>
        <v>36.546</v>
      </c>
      <c r="E52" s="557">
        <f>D52/$D$7</f>
        <v>0.0009879933103234108</v>
      </c>
      <c r="F52" s="558"/>
      <c r="G52" s="556">
        <v>69.785</v>
      </c>
      <c r="H52" s="556">
        <f>G52+F52</f>
        <v>69.785</v>
      </c>
      <c r="I52" s="503">
        <f>IF(ISERROR(D52/H52-1),"         /0",IF(D52/H52&gt;5,"  *  ",(D52/H52-1)))</f>
        <v>-0.47630579637457904</v>
      </c>
      <c r="J52" s="558">
        <v>612.0210000000001</v>
      </c>
      <c r="K52" s="556">
        <v>379.05899999999997</v>
      </c>
      <c r="L52" s="556">
        <f>K52+J52</f>
        <v>991.08</v>
      </c>
      <c r="M52" s="557">
        <f>L52/$L$7</f>
        <v>0.003107928314216633</v>
      </c>
      <c r="N52" s="558">
        <v>427.842</v>
      </c>
      <c r="O52" s="556">
        <v>607.631</v>
      </c>
      <c r="P52" s="556">
        <f>O52+N52</f>
        <v>1035.473</v>
      </c>
      <c r="Q52" s="503">
        <f>IF(ISERROR(L52/P52-1),"         /0",IF(L52/P52&gt;5,"  *  ",(L52/P52-1)))</f>
        <v>-0.042872194639551164</v>
      </c>
    </row>
    <row r="53" spans="1:17" ht="18" customHeight="1">
      <c r="A53" s="559" t="s">
        <v>75</v>
      </c>
      <c r="B53" s="558">
        <v>11.828</v>
      </c>
      <c r="C53" s="556">
        <v>0.194</v>
      </c>
      <c r="D53" s="556">
        <f>C53+B53</f>
        <v>12.022</v>
      </c>
      <c r="E53" s="557">
        <f>D53/$D$7</f>
        <v>0.0003250056251493473</v>
      </c>
      <c r="F53" s="558">
        <v>11.069</v>
      </c>
      <c r="G53" s="556">
        <v>0.043</v>
      </c>
      <c r="H53" s="556">
        <f>G53+F53</f>
        <v>11.112</v>
      </c>
      <c r="I53" s="503">
        <f>IF(ISERROR(D53/H53-1),"         /0",IF(D53/H53&gt;5,"  *  ",(D53/H53-1)))</f>
        <v>0.08189344852411806</v>
      </c>
      <c r="J53" s="558">
        <v>122.562</v>
      </c>
      <c r="K53" s="556">
        <v>18.573999999999998</v>
      </c>
      <c r="L53" s="556">
        <f>K53+J53</f>
        <v>141.136</v>
      </c>
      <c r="M53" s="557">
        <f>L53/$L$7</f>
        <v>0.00044258845961504486</v>
      </c>
      <c r="N53" s="558">
        <v>220.611</v>
      </c>
      <c r="O53" s="556">
        <v>0.9700000000000001</v>
      </c>
      <c r="P53" s="556">
        <f>O53+N53</f>
        <v>221.581</v>
      </c>
      <c r="Q53" s="503">
        <f>IF(ISERROR(L53/P53-1),"         /0",IF(L53/P53&gt;5,"  *  ",(L53/P53-1)))</f>
        <v>-0.3630500810087507</v>
      </c>
    </row>
    <row r="54" spans="1:17" ht="18" customHeight="1" thickBot="1">
      <c r="A54" s="559" t="s">
        <v>64</v>
      </c>
      <c r="B54" s="558">
        <v>13.173</v>
      </c>
      <c r="C54" s="556">
        <v>2.21</v>
      </c>
      <c r="D54" s="556">
        <f>C54+B54</f>
        <v>15.383</v>
      </c>
      <c r="E54" s="557">
        <f>D54/$D$7</f>
        <v>0.00041586770351625425</v>
      </c>
      <c r="F54" s="558">
        <v>26.298</v>
      </c>
      <c r="G54" s="556">
        <v>3.431</v>
      </c>
      <c r="H54" s="556">
        <f>G54+F54</f>
        <v>29.729</v>
      </c>
      <c r="I54" s="503">
        <f>IF(ISERROR(D54/H54-1),"         /0",IF(D54/H54&gt;5,"  *  ",(D54/H54-1)))</f>
        <v>-0.48255911736015344</v>
      </c>
      <c r="J54" s="558">
        <v>100.11</v>
      </c>
      <c r="K54" s="556">
        <v>20.567000000000004</v>
      </c>
      <c r="L54" s="556">
        <f>K54+J54</f>
        <v>120.677</v>
      </c>
      <c r="M54" s="557">
        <f>L54/$L$7</f>
        <v>0.0003784310703219928</v>
      </c>
      <c r="N54" s="558">
        <v>147.40500000000003</v>
      </c>
      <c r="O54" s="556">
        <v>8.161</v>
      </c>
      <c r="P54" s="556">
        <f>O54+N54</f>
        <v>155.56600000000003</v>
      </c>
      <c r="Q54" s="503">
        <f>IF(ISERROR(L54/P54-1),"         /0",IF(L54/P54&gt;5,"  *  ",(L54/P54-1)))</f>
        <v>-0.224271370350848</v>
      </c>
    </row>
    <row r="55" spans="1:17" ht="18" customHeight="1" thickBot="1">
      <c r="A55" s="555" t="s">
        <v>165</v>
      </c>
      <c r="B55" s="501">
        <v>25.556</v>
      </c>
      <c r="C55" s="553">
        <v>0.398</v>
      </c>
      <c r="D55" s="553">
        <f>C55+B55</f>
        <v>25.954</v>
      </c>
      <c r="E55" s="554">
        <f>D55/$D$7</f>
        <v>0.0007016466474069339</v>
      </c>
      <c r="F55" s="501">
        <v>22.199</v>
      </c>
      <c r="G55" s="553">
        <v>1.02</v>
      </c>
      <c r="H55" s="553">
        <f>G55+F55</f>
        <v>23.219</v>
      </c>
      <c r="I55" s="498">
        <f>IF(ISERROR(D55/H55-1),"         /0",IF(D55/H55&gt;5,"  *  ",(D55/H55-1)))</f>
        <v>0.11779146388733364</v>
      </c>
      <c r="J55" s="501">
        <v>331.128</v>
      </c>
      <c r="K55" s="553">
        <v>48.93</v>
      </c>
      <c r="L55" s="553">
        <f>K55+J55</f>
        <v>380.058</v>
      </c>
      <c r="M55" s="554">
        <f>L55/$L$7</f>
        <v>0.0011918240901284912</v>
      </c>
      <c r="N55" s="501">
        <v>289.2179999999999</v>
      </c>
      <c r="O55" s="553">
        <v>29.794</v>
      </c>
      <c r="P55" s="553">
        <f>O55+N55</f>
        <v>319.0119999999999</v>
      </c>
      <c r="Q55" s="498">
        <f>IF(ISERROR(L55/P55-1),"         /0",IF(L55/P55&gt;5,"  *  ",(L55/P55-1)))</f>
        <v>0.19135957268065185</v>
      </c>
    </row>
    <row r="56" ht="14.25">
      <c r="A56" s="219" t="s">
        <v>251</v>
      </c>
    </row>
    <row r="57" ht="14.25">
      <c r="A57" s="219"/>
    </row>
  </sheetData>
  <sheetProtection/>
  <mergeCells count="13"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  <mergeCell ref="B4:I4"/>
    <mergeCell ref="J4:Q4"/>
  </mergeCells>
  <conditionalFormatting sqref="Q56:Q65536 I56:I65536 Q3:Q6 I3:I6">
    <cfRule type="cellIs" priority="3" dxfId="10" operator="lessThan" stopIfTrue="1">
      <formula>0</formula>
    </cfRule>
  </conditionalFormatting>
  <conditionalFormatting sqref="I7:I55 Q7:Q55">
    <cfRule type="cellIs" priority="1" dxfId="10" operator="lessThan" stopIfTrue="1">
      <formula>0</formula>
    </cfRule>
    <cfRule type="cellIs" priority="2" dxfId="11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5"/>
  </sheetPr>
  <dimension ref="A1:Q59"/>
  <sheetViews>
    <sheetView showGridLines="0" zoomScale="90" zoomScaleNormal="90" zoomScalePageLayoutView="0" workbookViewId="0" topLeftCell="D1">
      <selection activeCell="U17" sqref="U17"/>
    </sheetView>
  </sheetViews>
  <sheetFormatPr defaultColWidth="9.140625" defaultRowHeight="12.75"/>
  <cols>
    <col min="1" max="1" width="24.421875" style="552" customWidth="1"/>
    <col min="2" max="4" width="11.421875" style="552" bestFit="1" customWidth="1"/>
    <col min="5" max="5" width="10.28125" style="552" bestFit="1" customWidth="1"/>
    <col min="6" max="6" width="9.57421875" style="552" bestFit="1" customWidth="1"/>
    <col min="7" max="7" width="9.8515625" style="552" customWidth="1"/>
    <col min="8" max="8" width="11.421875" style="552" bestFit="1" customWidth="1"/>
    <col min="9" max="9" width="9.421875" style="552" customWidth="1"/>
    <col min="10" max="11" width="11.28125" style="552" bestFit="1" customWidth="1"/>
    <col min="12" max="12" width="12.140625" style="552" customWidth="1"/>
    <col min="13" max="13" width="10.28125" style="552" bestFit="1" customWidth="1"/>
    <col min="14" max="15" width="11.421875" style="552" bestFit="1" customWidth="1"/>
    <col min="16" max="16" width="13.140625" style="552" customWidth="1"/>
    <col min="17" max="17" width="9.57421875" style="552" customWidth="1"/>
    <col min="18" max="16384" width="9.140625" style="552" customWidth="1"/>
  </cols>
  <sheetData>
    <row r="1" spans="16:17" ht="20.25" thickBot="1">
      <c r="P1" s="659" t="s">
        <v>44</v>
      </c>
      <c r="Q1" s="658"/>
    </row>
    <row r="2" ht="4.5" customHeight="1" thickBot="1"/>
    <row r="3" spans="1:17" ht="24" customHeight="1" thickBot="1" thickTop="1">
      <c r="A3" s="689" t="s">
        <v>309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7"/>
    </row>
    <row r="4" spans="1:17" s="596" customFormat="1" ht="15.75" customHeight="1" thickBot="1">
      <c r="A4" s="686" t="s">
        <v>308</v>
      </c>
      <c r="B4" s="599" t="s">
        <v>59</v>
      </c>
      <c r="C4" s="598"/>
      <c r="D4" s="598"/>
      <c r="E4" s="598"/>
      <c r="F4" s="598"/>
      <c r="G4" s="598"/>
      <c r="H4" s="598"/>
      <c r="I4" s="597"/>
      <c r="J4" s="599" t="s">
        <v>58</v>
      </c>
      <c r="K4" s="598"/>
      <c r="L4" s="598"/>
      <c r="M4" s="598"/>
      <c r="N4" s="598"/>
      <c r="O4" s="598"/>
      <c r="P4" s="598"/>
      <c r="Q4" s="685"/>
    </row>
    <row r="5" spans="1:17" s="584" customFormat="1" ht="26.25" customHeight="1">
      <c r="A5" s="684"/>
      <c r="B5" s="683" t="s">
        <v>6</v>
      </c>
      <c r="C5" s="682"/>
      <c r="D5" s="682"/>
      <c r="E5" s="591" t="s">
        <v>56</v>
      </c>
      <c r="F5" s="683" t="s">
        <v>5</v>
      </c>
      <c r="G5" s="682"/>
      <c r="H5" s="682"/>
      <c r="I5" s="594" t="s">
        <v>54</v>
      </c>
      <c r="J5" s="681" t="s">
        <v>239</v>
      </c>
      <c r="K5" s="680"/>
      <c r="L5" s="680"/>
      <c r="M5" s="591" t="s">
        <v>56</v>
      </c>
      <c r="N5" s="681" t="s">
        <v>238</v>
      </c>
      <c r="O5" s="680"/>
      <c r="P5" s="680"/>
      <c r="Q5" s="679" t="s">
        <v>54</v>
      </c>
    </row>
    <row r="6" spans="1:17" s="584" customFormat="1" ht="14.25" thickBot="1">
      <c r="A6" s="678"/>
      <c r="B6" s="587" t="s">
        <v>34</v>
      </c>
      <c r="C6" s="586" t="s">
        <v>33</v>
      </c>
      <c r="D6" s="586" t="s">
        <v>30</v>
      </c>
      <c r="E6" s="585"/>
      <c r="F6" s="587" t="s">
        <v>34</v>
      </c>
      <c r="G6" s="586" t="s">
        <v>33</v>
      </c>
      <c r="H6" s="586" t="s">
        <v>30</v>
      </c>
      <c r="I6" s="588"/>
      <c r="J6" s="587" t="s">
        <v>34</v>
      </c>
      <c r="K6" s="586" t="s">
        <v>33</v>
      </c>
      <c r="L6" s="586" t="s">
        <v>30</v>
      </c>
      <c r="M6" s="585"/>
      <c r="N6" s="587" t="s">
        <v>34</v>
      </c>
      <c r="O6" s="586" t="s">
        <v>33</v>
      </c>
      <c r="P6" s="586" t="s">
        <v>30</v>
      </c>
      <c r="Q6" s="677"/>
    </row>
    <row r="7" spans="1:17" s="670" customFormat="1" ht="18" customHeight="1" thickBot="1">
      <c r="A7" s="676" t="s">
        <v>40</v>
      </c>
      <c r="B7" s="674">
        <f>SUM(B8:B57)</f>
        <v>1186607</v>
      </c>
      <c r="C7" s="673">
        <f>SUM(C8:C57)</f>
        <v>1186607</v>
      </c>
      <c r="D7" s="672">
        <f>C7+B7</f>
        <v>2373214</v>
      </c>
      <c r="E7" s="675">
        <f>D7/$D$7</f>
        <v>1</v>
      </c>
      <c r="F7" s="674">
        <f>SUM(F8:F57)</f>
        <v>924951</v>
      </c>
      <c r="G7" s="673">
        <f>SUM(G8:G57)</f>
        <v>924951</v>
      </c>
      <c r="H7" s="672">
        <f>G7+F7</f>
        <v>1849902</v>
      </c>
      <c r="I7" s="675">
        <f>(D7/H7-1)</f>
        <v>0.2828863366816188</v>
      </c>
      <c r="J7" s="674">
        <f>SUM(J8:J57)</f>
        <v>8629876</v>
      </c>
      <c r="K7" s="673">
        <f>SUM(K8:K57)</f>
        <v>8629876</v>
      </c>
      <c r="L7" s="672">
        <f>K7+J7</f>
        <v>17259752</v>
      </c>
      <c r="M7" s="675">
        <f>L7/$L$7</f>
        <v>1</v>
      </c>
      <c r="N7" s="674">
        <f>SUM(N8:N57)</f>
        <v>6299367</v>
      </c>
      <c r="O7" s="673">
        <f>SUM(O8:O57)</f>
        <v>6299367</v>
      </c>
      <c r="P7" s="672">
        <f>O7+N7</f>
        <v>12598734</v>
      </c>
      <c r="Q7" s="671">
        <f>(L7/P7-1)</f>
        <v>0.36995923558668675</v>
      </c>
    </row>
    <row r="8" spans="1:17" s="662" customFormat="1" ht="18" customHeight="1" thickTop="1">
      <c r="A8" s="669" t="s">
        <v>307</v>
      </c>
      <c r="B8" s="569">
        <v>442956</v>
      </c>
      <c r="C8" s="568">
        <v>467027</v>
      </c>
      <c r="D8" s="568">
        <f>C8+B8</f>
        <v>909983</v>
      </c>
      <c r="E8" s="570">
        <f>D8/$D$7</f>
        <v>0.38343908303254576</v>
      </c>
      <c r="F8" s="569">
        <v>342319</v>
      </c>
      <c r="G8" s="568">
        <v>359770</v>
      </c>
      <c r="H8" s="568">
        <f>G8+F8</f>
        <v>702089</v>
      </c>
      <c r="I8" s="570">
        <f>(D8/H8-1)</f>
        <v>0.2961077584180922</v>
      </c>
      <c r="J8" s="569">
        <v>3253360</v>
      </c>
      <c r="K8" s="568">
        <v>3406574</v>
      </c>
      <c r="L8" s="568">
        <f>K8+J8</f>
        <v>6659934</v>
      </c>
      <c r="M8" s="570">
        <f>L8/$L$7</f>
        <v>0.3858649880948463</v>
      </c>
      <c r="N8" s="568">
        <v>2340164</v>
      </c>
      <c r="O8" s="568">
        <v>2440915</v>
      </c>
      <c r="P8" s="568">
        <f>O8+N8</f>
        <v>4781079</v>
      </c>
      <c r="Q8" s="668">
        <f>(L8/P8-1)</f>
        <v>0.39297719196859116</v>
      </c>
    </row>
    <row r="9" spans="1:17" s="662" customFormat="1" ht="18" customHeight="1">
      <c r="A9" s="669" t="s">
        <v>306</v>
      </c>
      <c r="B9" s="569">
        <v>115001</v>
      </c>
      <c r="C9" s="568">
        <v>116265</v>
      </c>
      <c r="D9" s="568">
        <f>C9+B9</f>
        <v>231266</v>
      </c>
      <c r="E9" s="570">
        <f>D9/$D$7</f>
        <v>0.0974484391209558</v>
      </c>
      <c r="F9" s="569">
        <v>90665</v>
      </c>
      <c r="G9" s="568">
        <v>92595</v>
      </c>
      <c r="H9" s="568">
        <f>G9+F9</f>
        <v>183260</v>
      </c>
      <c r="I9" s="570">
        <f>(D9/H9-1)</f>
        <v>0.2619556913674561</v>
      </c>
      <c r="J9" s="569">
        <v>805263</v>
      </c>
      <c r="K9" s="568">
        <v>782438</v>
      </c>
      <c r="L9" s="568">
        <f>K9+J9</f>
        <v>1587701</v>
      </c>
      <c r="M9" s="570">
        <f>L9/$L$7</f>
        <v>0.09198863344038778</v>
      </c>
      <c r="N9" s="568">
        <v>612132</v>
      </c>
      <c r="O9" s="568">
        <v>598443</v>
      </c>
      <c r="P9" s="568">
        <f>O9+N9</f>
        <v>1210575</v>
      </c>
      <c r="Q9" s="668">
        <f>(L9/P9-1)</f>
        <v>0.3115263407884683</v>
      </c>
    </row>
    <row r="10" spans="1:17" s="662" customFormat="1" ht="18" customHeight="1">
      <c r="A10" s="669" t="s">
        <v>305</v>
      </c>
      <c r="B10" s="569">
        <v>113174</v>
      </c>
      <c r="C10" s="568">
        <v>109192</v>
      </c>
      <c r="D10" s="568">
        <f>C10+B10</f>
        <v>222366</v>
      </c>
      <c r="E10" s="570">
        <f>D10/$D$7</f>
        <v>0.09369825055810391</v>
      </c>
      <c r="F10" s="569">
        <v>84744</v>
      </c>
      <c r="G10" s="568">
        <v>82686</v>
      </c>
      <c r="H10" s="568">
        <f>G10+F10</f>
        <v>167430</v>
      </c>
      <c r="I10" s="570">
        <f>(D10/H10-1)</f>
        <v>0.32811324135459596</v>
      </c>
      <c r="J10" s="569">
        <v>788860</v>
      </c>
      <c r="K10" s="568">
        <v>789999</v>
      </c>
      <c r="L10" s="568">
        <f>K10+J10</f>
        <v>1578859</v>
      </c>
      <c r="M10" s="570">
        <f>L10/$L$7</f>
        <v>0.09147634334491017</v>
      </c>
      <c r="N10" s="568">
        <v>539334</v>
      </c>
      <c r="O10" s="568">
        <v>543043</v>
      </c>
      <c r="P10" s="568">
        <f>O10+N10</f>
        <v>1082377</v>
      </c>
      <c r="Q10" s="668">
        <f>(L10/P10-1)</f>
        <v>0.45869599963783414</v>
      </c>
    </row>
    <row r="11" spans="1:17" s="662" customFormat="1" ht="18" customHeight="1">
      <c r="A11" s="669" t="s">
        <v>304</v>
      </c>
      <c r="B11" s="569">
        <v>73224</v>
      </c>
      <c r="C11" s="568">
        <v>69949</v>
      </c>
      <c r="D11" s="568">
        <f>C11+B11</f>
        <v>143173</v>
      </c>
      <c r="E11" s="570">
        <f>D11/$D$7</f>
        <v>0.06032873563024658</v>
      </c>
      <c r="F11" s="569">
        <v>58114</v>
      </c>
      <c r="G11" s="568">
        <v>54057</v>
      </c>
      <c r="H11" s="568">
        <f>G11+F11</f>
        <v>112171</v>
      </c>
      <c r="I11" s="570">
        <f>(D11/H11-1)</f>
        <v>0.27638159595617395</v>
      </c>
      <c r="J11" s="569">
        <v>537101</v>
      </c>
      <c r="K11" s="568">
        <v>510622</v>
      </c>
      <c r="L11" s="568">
        <f>K11+J11</f>
        <v>1047723</v>
      </c>
      <c r="M11" s="570">
        <f>L11/$L$7</f>
        <v>0.06070324764805427</v>
      </c>
      <c r="N11" s="568">
        <v>381739</v>
      </c>
      <c r="O11" s="568">
        <v>360805</v>
      </c>
      <c r="P11" s="568">
        <f>O11+N11</f>
        <v>742544</v>
      </c>
      <c r="Q11" s="668">
        <f>(L11/P11-1)</f>
        <v>0.4109911331853735</v>
      </c>
    </row>
    <row r="12" spans="1:17" s="662" customFormat="1" ht="18" customHeight="1">
      <c r="A12" s="669" t="s">
        <v>303</v>
      </c>
      <c r="B12" s="569">
        <v>57936</v>
      </c>
      <c r="C12" s="568">
        <v>54536</v>
      </c>
      <c r="D12" s="568">
        <f>C12+B12</f>
        <v>112472</v>
      </c>
      <c r="E12" s="570">
        <f>D12/$D$7</f>
        <v>0.04739227056641331</v>
      </c>
      <c r="F12" s="569">
        <v>45456</v>
      </c>
      <c r="G12" s="568">
        <v>43302</v>
      </c>
      <c r="H12" s="568">
        <f>G12+F12</f>
        <v>88758</v>
      </c>
      <c r="I12" s="570">
        <f>(D12/H12-1)</f>
        <v>0.2671759165371008</v>
      </c>
      <c r="J12" s="569">
        <v>446788</v>
      </c>
      <c r="K12" s="568">
        <v>423203</v>
      </c>
      <c r="L12" s="568">
        <f>K12+J12</f>
        <v>869991</v>
      </c>
      <c r="M12" s="570">
        <f>L12/$L$7</f>
        <v>0.050405764810525666</v>
      </c>
      <c r="N12" s="568">
        <v>299811</v>
      </c>
      <c r="O12" s="568">
        <v>284371</v>
      </c>
      <c r="P12" s="568">
        <f>O12+N12</f>
        <v>584182</v>
      </c>
      <c r="Q12" s="668">
        <f>(L12/P12-1)</f>
        <v>0.48924650194631125</v>
      </c>
    </row>
    <row r="13" spans="1:17" s="662" customFormat="1" ht="18" customHeight="1">
      <c r="A13" s="669" t="s">
        <v>302</v>
      </c>
      <c r="B13" s="569">
        <v>50147</v>
      </c>
      <c r="C13" s="568">
        <v>49001</v>
      </c>
      <c r="D13" s="568">
        <f>C13+B13</f>
        <v>99148</v>
      </c>
      <c r="E13" s="570">
        <f>D13/$D$7</f>
        <v>0.04177794332917301</v>
      </c>
      <c r="F13" s="569">
        <v>33869</v>
      </c>
      <c r="G13" s="568">
        <v>32889</v>
      </c>
      <c r="H13" s="568">
        <f>G13+F13</f>
        <v>66758</v>
      </c>
      <c r="I13" s="570">
        <f>(D13/H13-1)</f>
        <v>0.4851852961442824</v>
      </c>
      <c r="J13" s="569">
        <v>369245</v>
      </c>
      <c r="K13" s="568">
        <v>361092</v>
      </c>
      <c r="L13" s="568">
        <f>K13+J13</f>
        <v>730337</v>
      </c>
      <c r="M13" s="570">
        <f>L13/$L$7</f>
        <v>0.042314455039678435</v>
      </c>
      <c r="N13" s="568">
        <v>209048</v>
      </c>
      <c r="O13" s="568">
        <v>206077</v>
      </c>
      <c r="P13" s="568">
        <f>O13+N13</f>
        <v>415125</v>
      </c>
      <c r="Q13" s="668">
        <f>(L13/P13-1)</f>
        <v>0.7593182776272207</v>
      </c>
    </row>
    <row r="14" spans="1:17" s="662" customFormat="1" ht="18" customHeight="1">
      <c r="A14" s="669" t="s">
        <v>301</v>
      </c>
      <c r="B14" s="569">
        <v>41511</v>
      </c>
      <c r="C14" s="568">
        <v>40062</v>
      </c>
      <c r="D14" s="568">
        <f>C14+B14</f>
        <v>81573</v>
      </c>
      <c r="E14" s="570">
        <f>D14/$D$7</f>
        <v>0.03437237434129413</v>
      </c>
      <c r="F14" s="569">
        <v>37282</v>
      </c>
      <c r="G14" s="568">
        <v>37564</v>
      </c>
      <c r="H14" s="568">
        <f>G14+F14</f>
        <v>74846</v>
      </c>
      <c r="I14" s="570">
        <f>(D14/H14-1)</f>
        <v>0.08987788258557572</v>
      </c>
      <c r="J14" s="569">
        <v>294059</v>
      </c>
      <c r="K14" s="568">
        <v>303815</v>
      </c>
      <c r="L14" s="568">
        <f>K14+J14</f>
        <v>597874</v>
      </c>
      <c r="M14" s="570">
        <f>L14/$L$7</f>
        <v>0.03463977929694471</v>
      </c>
      <c r="N14" s="568">
        <v>290455</v>
      </c>
      <c r="O14" s="568">
        <v>302907</v>
      </c>
      <c r="P14" s="568">
        <f>O14+N14</f>
        <v>593362</v>
      </c>
      <c r="Q14" s="668">
        <f>(L14/P14-1)</f>
        <v>0.007604126991617166</v>
      </c>
    </row>
    <row r="15" spans="1:17" s="662" customFormat="1" ht="18" customHeight="1">
      <c r="A15" s="669" t="s">
        <v>300</v>
      </c>
      <c r="B15" s="569">
        <v>37802</v>
      </c>
      <c r="C15" s="568">
        <v>35738</v>
      </c>
      <c r="D15" s="568">
        <f>C15+B15</f>
        <v>73540</v>
      </c>
      <c r="E15" s="570">
        <f>D15/$D$7</f>
        <v>0.030987513136194206</v>
      </c>
      <c r="F15" s="569">
        <v>26152</v>
      </c>
      <c r="G15" s="568">
        <v>23854</v>
      </c>
      <c r="H15" s="568">
        <f>G15+F15</f>
        <v>50006</v>
      </c>
      <c r="I15" s="570">
        <f>(D15/H15-1)</f>
        <v>0.4706235251769788</v>
      </c>
      <c r="J15" s="569">
        <v>269434</v>
      </c>
      <c r="K15" s="568">
        <v>260951</v>
      </c>
      <c r="L15" s="568">
        <f>K15+J15</f>
        <v>530385</v>
      </c>
      <c r="M15" s="570">
        <f>L15/$L$7</f>
        <v>0.03072958406354854</v>
      </c>
      <c r="N15" s="568">
        <v>160369</v>
      </c>
      <c r="O15" s="568">
        <v>152380</v>
      </c>
      <c r="P15" s="568">
        <f>O15+N15</f>
        <v>312749</v>
      </c>
      <c r="Q15" s="668">
        <f>(L15/P15-1)</f>
        <v>0.6958807222405188</v>
      </c>
    </row>
    <row r="16" spans="1:17" s="662" customFormat="1" ht="18" customHeight="1">
      <c r="A16" s="669" t="s">
        <v>299</v>
      </c>
      <c r="B16" s="569">
        <v>34620</v>
      </c>
      <c r="C16" s="568">
        <v>33010</v>
      </c>
      <c r="D16" s="568">
        <f>C16+B16</f>
        <v>67630</v>
      </c>
      <c r="E16" s="570">
        <f>D16/$D$7</f>
        <v>0.02849721938265997</v>
      </c>
      <c r="F16" s="569">
        <v>20221</v>
      </c>
      <c r="G16" s="568">
        <v>18873</v>
      </c>
      <c r="H16" s="568">
        <f>G16+F16</f>
        <v>39094</v>
      </c>
      <c r="I16" s="570">
        <f>(D16/H16-1)</f>
        <v>0.7299329820432803</v>
      </c>
      <c r="J16" s="569">
        <v>254871</v>
      </c>
      <c r="K16" s="568">
        <v>242381</v>
      </c>
      <c r="L16" s="568">
        <f>K16+J16</f>
        <v>497252</v>
      </c>
      <c r="M16" s="570">
        <f>L16/$L$7</f>
        <v>0.028809915692879016</v>
      </c>
      <c r="N16" s="568">
        <v>144209</v>
      </c>
      <c r="O16" s="568">
        <v>137159</v>
      </c>
      <c r="P16" s="568">
        <f>O16+N16</f>
        <v>281368</v>
      </c>
      <c r="Q16" s="668">
        <f>(L16/P16-1)</f>
        <v>0.7672656449916124</v>
      </c>
    </row>
    <row r="17" spans="1:17" s="662" customFormat="1" ht="18" customHeight="1">
      <c r="A17" s="669" t="s">
        <v>298</v>
      </c>
      <c r="B17" s="569">
        <v>34044</v>
      </c>
      <c r="C17" s="568">
        <v>32531</v>
      </c>
      <c r="D17" s="568">
        <f>C17+B17</f>
        <v>66575</v>
      </c>
      <c r="E17" s="570">
        <f>D17/$D$7</f>
        <v>0.028052674558636515</v>
      </c>
      <c r="F17" s="569">
        <v>34890</v>
      </c>
      <c r="G17" s="568">
        <v>32374</v>
      </c>
      <c r="H17" s="568">
        <f>G17+F17</f>
        <v>67264</v>
      </c>
      <c r="I17" s="570">
        <f>(D17/H17-1)</f>
        <v>-0.010243220742150339</v>
      </c>
      <c r="J17" s="569">
        <v>236797</v>
      </c>
      <c r="K17" s="568">
        <v>234403</v>
      </c>
      <c r="L17" s="568">
        <f>K17+J17</f>
        <v>471200</v>
      </c>
      <c r="M17" s="570">
        <f>L17/$L$7</f>
        <v>0.027300508141716057</v>
      </c>
      <c r="N17" s="568">
        <v>231696</v>
      </c>
      <c r="O17" s="568">
        <v>230209</v>
      </c>
      <c r="P17" s="568">
        <f>O17+N17</f>
        <v>461905</v>
      </c>
      <c r="Q17" s="668">
        <f>(L17/P17-1)</f>
        <v>0.020123185503512664</v>
      </c>
    </row>
    <row r="18" spans="1:17" s="662" customFormat="1" ht="18" customHeight="1">
      <c r="A18" s="669" t="s">
        <v>297</v>
      </c>
      <c r="B18" s="569">
        <v>31204</v>
      </c>
      <c r="C18" s="568">
        <v>29614</v>
      </c>
      <c r="D18" s="568">
        <f>C18+B18</f>
        <v>60818</v>
      </c>
      <c r="E18" s="570">
        <f>D18/$D$7</f>
        <v>0.025626850338823216</v>
      </c>
      <c r="F18" s="569">
        <v>21620</v>
      </c>
      <c r="G18" s="568">
        <v>20917</v>
      </c>
      <c r="H18" s="568">
        <f>G18+F18</f>
        <v>42537</v>
      </c>
      <c r="I18" s="570">
        <f>(D18/H18-1)</f>
        <v>0.4297670263535276</v>
      </c>
      <c r="J18" s="569">
        <v>206158</v>
      </c>
      <c r="K18" s="568">
        <v>198477</v>
      </c>
      <c r="L18" s="568">
        <f>K18+J18</f>
        <v>404635</v>
      </c>
      <c r="M18" s="570">
        <f>L18/$L$7</f>
        <v>0.02344384786061816</v>
      </c>
      <c r="N18" s="568">
        <v>155286</v>
      </c>
      <c r="O18" s="568">
        <v>149849</v>
      </c>
      <c r="P18" s="568">
        <f>O18+N18</f>
        <v>305135</v>
      </c>
      <c r="Q18" s="668">
        <f>(L18/P18-1)</f>
        <v>0.32608517541416093</v>
      </c>
    </row>
    <row r="19" spans="1:17" s="662" customFormat="1" ht="18" customHeight="1">
      <c r="A19" s="669" t="s">
        <v>296</v>
      </c>
      <c r="B19" s="569">
        <v>24099</v>
      </c>
      <c r="C19" s="568">
        <v>23089</v>
      </c>
      <c r="D19" s="568">
        <f>C19+B19</f>
        <v>47188</v>
      </c>
      <c r="E19" s="570">
        <f>D19/$D$7</f>
        <v>0.019883584034141043</v>
      </c>
      <c r="F19" s="569">
        <v>17771</v>
      </c>
      <c r="G19" s="568">
        <v>16997</v>
      </c>
      <c r="H19" s="568">
        <f>G19+F19</f>
        <v>34768</v>
      </c>
      <c r="I19" s="570">
        <f>(D19/H19-1)</f>
        <v>0.35722503451449605</v>
      </c>
      <c r="J19" s="569">
        <v>186626</v>
      </c>
      <c r="K19" s="568">
        <v>175994</v>
      </c>
      <c r="L19" s="568">
        <f>K19+J19</f>
        <v>362620</v>
      </c>
      <c r="M19" s="570">
        <f>L19/$L$7</f>
        <v>0.0210095718640685</v>
      </c>
      <c r="N19" s="568">
        <v>108033</v>
      </c>
      <c r="O19" s="568">
        <v>100387</v>
      </c>
      <c r="P19" s="568">
        <f>O19+N19</f>
        <v>208420</v>
      </c>
      <c r="Q19" s="668">
        <f>(L19/P19-1)</f>
        <v>0.739852221475866</v>
      </c>
    </row>
    <row r="20" spans="1:17" s="662" customFormat="1" ht="18" customHeight="1">
      <c r="A20" s="669" t="s">
        <v>295</v>
      </c>
      <c r="B20" s="569">
        <v>11346</v>
      </c>
      <c r="C20" s="568">
        <v>11380</v>
      </c>
      <c r="D20" s="568">
        <f>C20+B20</f>
        <v>22726</v>
      </c>
      <c r="E20" s="570">
        <f>D20/$D$7</f>
        <v>0.0095760432898171</v>
      </c>
      <c r="F20" s="569">
        <v>5659</v>
      </c>
      <c r="G20" s="568">
        <v>5459</v>
      </c>
      <c r="H20" s="568">
        <f>G20+F20</f>
        <v>11118</v>
      </c>
      <c r="I20" s="570">
        <f>(D20/H20-1)</f>
        <v>1.0440726749415363</v>
      </c>
      <c r="J20" s="569">
        <v>74209</v>
      </c>
      <c r="K20" s="568">
        <v>72163</v>
      </c>
      <c r="L20" s="568">
        <f>K20+J20</f>
        <v>146372</v>
      </c>
      <c r="M20" s="570">
        <f>L20/$L$7</f>
        <v>0.008480539001950897</v>
      </c>
      <c r="N20" s="568">
        <v>46236</v>
      </c>
      <c r="O20" s="568">
        <v>44097</v>
      </c>
      <c r="P20" s="568">
        <f>O20+N20</f>
        <v>90333</v>
      </c>
      <c r="Q20" s="668">
        <f>(L20/P20-1)</f>
        <v>0.6203602227314491</v>
      </c>
    </row>
    <row r="21" spans="1:17" s="662" customFormat="1" ht="18" customHeight="1">
      <c r="A21" s="669" t="s">
        <v>294</v>
      </c>
      <c r="B21" s="569">
        <v>10802</v>
      </c>
      <c r="C21" s="568">
        <v>10316</v>
      </c>
      <c r="D21" s="568">
        <f>C21+B21</f>
        <v>21118</v>
      </c>
      <c r="E21" s="570">
        <f>D21/$D$7</f>
        <v>0.008898481131495094</v>
      </c>
      <c r="F21" s="569">
        <v>8676</v>
      </c>
      <c r="G21" s="568">
        <v>9130</v>
      </c>
      <c r="H21" s="568">
        <f>G21+F21</f>
        <v>17806</v>
      </c>
      <c r="I21" s="570">
        <f>(D21/H21-1)</f>
        <v>0.18600471751095138</v>
      </c>
      <c r="J21" s="569">
        <v>81280</v>
      </c>
      <c r="K21" s="568">
        <v>79554</v>
      </c>
      <c r="L21" s="568">
        <f>K21+J21</f>
        <v>160834</v>
      </c>
      <c r="M21" s="570">
        <f>L21/$L$7</f>
        <v>0.009318442118982938</v>
      </c>
      <c r="N21" s="568">
        <v>63958</v>
      </c>
      <c r="O21" s="568">
        <v>68950</v>
      </c>
      <c r="P21" s="568">
        <f>O21+N21</f>
        <v>132908</v>
      </c>
      <c r="Q21" s="668">
        <f>(L21/P21-1)</f>
        <v>0.2101152677039757</v>
      </c>
    </row>
    <row r="22" spans="1:17" s="662" customFormat="1" ht="18" customHeight="1">
      <c r="A22" s="669" t="s">
        <v>293</v>
      </c>
      <c r="B22" s="569">
        <v>10922</v>
      </c>
      <c r="C22" s="568">
        <v>9774</v>
      </c>
      <c r="D22" s="568">
        <f>C22+B22</f>
        <v>20696</v>
      </c>
      <c r="E22" s="570">
        <f>D22/$D$7</f>
        <v>0.008720663201885713</v>
      </c>
      <c r="F22" s="569">
        <v>8034</v>
      </c>
      <c r="G22" s="568">
        <v>7541</v>
      </c>
      <c r="H22" s="568">
        <f>G22+F22</f>
        <v>15575</v>
      </c>
      <c r="I22" s="570">
        <f>(D22/H22-1)</f>
        <v>0.3287961476725523</v>
      </c>
      <c r="J22" s="569">
        <v>73760</v>
      </c>
      <c r="K22" s="568">
        <v>66675</v>
      </c>
      <c r="L22" s="568">
        <f>K22+J22</f>
        <v>140435</v>
      </c>
      <c r="M22" s="570">
        <f>L22/$L$7</f>
        <v>0.008136559551956482</v>
      </c>
      <c r="N22" s="568">
        <v>59335</v>
      </c>
      <c r="O22" s="568">
        <v>54267</v>
      </c>
      <c r="P22" s="568">
        <f>O22+N22</f>
        <v>113602</v>
      </c>
      <c r="Q22" s="668">
        <f>(L22/P22-1)</f>
        <v>0.23620182743261564</v>
      </c>
    </row>
    <row r="23" spans="1:17" s="662" customFormat="1" ht="18" customHeight="1">
      <c r="A23" s="669" t="s">
        <v>292</v>
      </c>
      <c r="B23" s="569">
        <v>9949</v>
      </c>
      <c r="C23" s="568">
        <v>10190</v>
      </c>
      <c r="D23" s="568">
        <f>C23+B23</f>
        <v>20139</v>
      </c>
      <c r="E23" s="570">
        <f>D23/$D$7</f>
        <v>0.008485960389581387</v>
      </c>
      <c r="F23" s="569">
        <v>9608</v>
      </c>
      <c r="G23" s="568">
        <v>9441</v>
      </c>
      <c r="H23" s="568">
        <f>G23+F23</f>
        <v>19049</v>
      </c>
      <c r="I23" s="570">
        <f>(D23/H23-1)</f>
        <v>0.057220851488267055</v>
      </c>
      <c r="J23" s="569">
        <v>74092</v>
      </c>
      <c r="K23" s="568">
        <v>76684</v>
      </c>
      <c r="L23" s="568">
        <f>K23+J23</f>
        <v>150776</v>
      </c>
      <c r="M23" s="570">
        <f>L23/$L$7</f>
        <v>0.008735699099268635</v>
      </c>
      <c r="N23" s="568">
        <v>69293</v>
      </c>
      <c r="O23" s="568">
        <v>67029</v>
      </c>
      <c r="P23" s="568">
        <f>O23+N23</f>
        <v>136322</v>
      </c>
      <c r="Q23" s="668">
        <f>(L23/P23-1)</f>
        <v>0.10602837399686038</v>
      </c>
    </row>
    <row r="24" spans="1:17" s="662" customFormat="1" ht="18" customHeight="1">
      <c r="A24" s="669" t="s">
        <v>291</v>
      </c>
      <c r="B24" s="569">
        <v>10374</v>
      </c>
      <c r="C24" s="568">
        <v>9502</v>
      </c>
      <c r="D24" s="568">
        <f>C24+B24</f>
        <v>19876</v>
      </c>
      <c r="E24" s="570">
        <f>D24/$D$7</f>
        <v>0.008375140210701605</v>
      </c>
      <c r="F24" s="569">
        <v>9219</v>
      </c>
      <c r="G24" s="568">
        <v>8522</v>
      </c>
      <c r="H24" s="568">
        <f>G24+F24</f>
        <v>17741</v>
      </c>
      <c r="I24" s="570">
        <f>(D24/H24-1)</f>
        <v>0.12034270897920063</v>
      </c>
      <c r="J24" s="569">
        <v>76782</v>
      </c>
      <c r="K24" s="568">
        <v>69979</v>
      </c>
      <c r="L24" s="568">
        <f>K24+J24</f>
        <v>146761</v>
      </c>
      <c r="M24" s="570">
        <f>L24/$L$7</f>
        <v>0.008503076985115429</v>
      </c>
      <c r="N24" s="568">
        <v>72144</v>
      </c>
      <c r="O24" s="568">
        <v>67406</v>
      </c>
      <c r="P24" s="568">
        <f>O24+N24</f>
        <v>139550</v>
      </c>
      <c r="Q24" s="668">
        <f>(L24/P24-1)</f>
        <v>0.05167323539949842</v>
      </c>
    </row>
    <row r="25" spans="1:17" s="662" customFormat="1" ht="18" customHeight="1">
      <c r="A25" s="669" t="s">
        <v>290</v>
      </c>
      <c r="B25" s="569">
        <v>9556</v>
      </c>
      <c r="C25" s="568">
        <v>9531</v>
      </c>
      <c r="D25" s="568">
        <f>C25+B25</f>
        <v>19087</v>
      </c>
      <c r="E25" s="570">
        <f>D25/$D$7</f>
        <v>0.008042679674062263</v>
      </c>
      <c r="F25" s="569">
        <v>6183</v>
      </c>
      <c r="G25" s="568">
        <v>6005</v>
      </c>
      <c r="H25" s="568">
        <f>G25+F25</f>
        <v>12188</v>
      </c>
      <c r="I25" s="570">
        <f>(D25/H25-1)</f>
        <v>0.5660485723662618</v>
      </c>
      <c r="J25" s="569">
        <v>65780</v>
      </c>
      <c r="K25" s="568">
        <v>64943</v>
      </c>
      <c r="L25" s="568">
        <f>K25+J25</f>
        <v>130723</v>
      </c>
      <c r="M25" s="570">
        <f>L25/$L$7</f>
        <v>0.007573863170223998</v>
      </c>
      <c r="N25" s="568">
        <v>47154</v>
      </c>
      <c r="O25" s="568">
        <v>45433</v>
      </c>
      <c r="P25" s="568">
        <f>O25+N25</f>
        <v>92587</v>
      </c>
      <c r="Q25" s="668">
        <f>(L25/P25-1)</f>
        <v>0.41189367837817414</v>
      </c>
    </row>
    <row r="26" spans="1:17" s="662" customFormat="1" ht="18" customHeight="1">
      <c r="A26" s="669" t="s">
        <v>289</v>
      </c>
      <c r="B26" s="569">
        <v>9286</v>
      </c>
      <c r="C26" s="568">
        <v>9136</v>
      </c>
      <c r="D26" s="568">
        <f>C26+B26</f>
        <v>18422</v>
      </c>
      <c r="E26" s="570">
        <f>D26/$D$7</f>
        <v>0.007762468955601981</v>
      </c>
      <c r="F26" s="569">
        <v>7993</v>
      </c>
      <c r="G26" s="568">
        <v>7583</v>
      </c>
      <c r="H26" s="568">
        <f>G26+F26</f>
        <v>15576</v>
      </c>
      <c r="I26" s="570">
        <f>(D26/H26-1)</f>
        <v>0.18271700051361073</v>
      </c>
      <c r="J26" s="569">
        <v>77066</v>
      </c>
      <c r="K26" s="568">
        <v>70426</v>
      </c>
      <c r="L26" s="568">
        <f>K26+J26</f>
        <v>147492</v>
      </c>
      <c r="M26" s="570">
        <f>L26/$L$7</f>
        <v>0.00854542985322153</v>
      </c>
      <c r="N26" s="568">
        <v>66218</v>
      </c>
      <c r="O26" s="568">
        <v>57967</v>
      </c>
      <c r="P26" s="568">
        <f>O26+N26</f>
        <v>124185</v>
      </c>
      <c r="Q26" s="668">
        <f>(L26/P26-1)</f>
        <v>0.18767967145790565</v>
      </c>
    </row>
    <row r="27" spans="1:17" s="662" customFormat="1" ht="18" customHeight="1">
      <c r="A27" s="669" t="s">
        <v>288</v>
      </c>
      <c r="B27" s="569">
        <v>7651</v>
      </c>
      <c r="C27" s="568">
        <v>7122</v>
      </c>
      <c r="D27" s="568">
        <f>C27+B27</f>
        <v>14773</v>
      </c>
      <c r="E27" s="570">
        <f>D27/$D$7</f>
        <v>0.0062248916448327035</v>
      </c>
      <c r="F27" s="569">
        <v>6302</v>
      </c>
      <c r="G27" s="568">
        <v>5581</v>
      </c>
      <c r="H27" s="568">
        <f>G27+F27</f>
        <v>11883</v>
      </c>
      <c r="I27" s="570">
        <f>(D27/H27-1)</f>
        <v>0.24320457796852657</v>
      </c>
      <c r="J27" s="569">
        <v>54864</v>
      </c>
      <c r="K27" s="568">
        <v>48930</v>
      </c>
      <c r="L27" s="568">
        <f>K27+J27</f>
        <v>103794</v>
      </c>
      <c r="M27" s="570">
        <f>L27/$L$7</f>
        <v>0.006013643764985731</v>
      </c>
      <c r="N27" s="568">
        <v>44977</v>
      </c>
      <c r="O27" s="568">
        <v>38394</v>
      </c>
      <c r="P27" s="568">
        <f>O27+N27</f>
        <v>83371</v>
      </c>
      <c r="Q27" s="668">
        <f>(L27/P27-1)</f>
        <v>0.24496527569538573</v>
      </c>
    </row>
    <row r="28" spans="1:17" s="662" customFormat="1" ht="18" customHeight="1">
      <c r="A28" s="669" t="s">
        <v>287</v>
      </c>
      <c r="B28" s="569">
        <v>6786</v>
      </c>
      <c r="C28" s="568">
        <v>6324</v>
      </c>
      <c r="D28" s="568">
        <f>C28+B28</f>
        <v>13110</v>
      </c>
      <c r="E28" s="570">
        <f>D28/$D$7</f>
        <v>0.005524154163931276</v>
      </c>
      <c r="F28" s="569">
        <v>6241</v>
      </c>
      <c r="G28" s="568">
        <v>5914</v>
      </c>
      <c r="H28" s="568">
        <f>G28+F28</f>
        <v>12155</v>
      </c>
      <c r="I28" s="570">
        <f>(D28/H28-1)</f>
        <v>0.07856849033319624</v>
      </c>
      <c r="J28" s="569">
        <v>53144</v>
      </c>
      <c r="K28" s="568">
        <v>48923</v>
      </c>
      <c r="L28" s="568">
        <f>K28+J28</f>
        <v>102067</v>
      </c>
      <c r="M28" s="570">
        <f>L28/$L$7</f>
        <v>0.005913584389856818</v>
      </c>
      <c r="N28" s="568">
        <v>46686</v>
      </c>
      <c r="O28" s="568">
        <v>44056</v>
      </c>
      <c r="P28" s="568">
        <f>O28+N28</f>
        <v>90742</v>
      </c>
      <c r="Q28" s="668">
        <f>(L28/P28-1)</f>
        <v>0.12480439046968317</v>
      </c>
    </row>
    <row r="29" spans="1:17" s="662" customFormat="1" ht="18" customHeight="1">
      <c r="A29" s="669" t="s">
        <v>286</v>
      </c>
      <c r="B29" s="569">
        <v>6362</v>
      </c>
      <c r="C29" s="568">
        <v>6353</v>
      </c>
      <c r="D29" s="568">
        <f>C29+B29</f>
        <v>12715</v>
      </c>
      <c r="E29" s="570">
        <f>D29/$D$7</f>
        <v>0.0053577132108608835</v>
      </c>
      <c r="F29" s="569">
        <v>5285</v>
      </c>
      <c r="G29" s="568">
        <v>5441</v>
      </c>
      <c r="H29" s="568">
        <f>G29+F29</f>
        <v>10726</v>
      </c>
      <c r="I29" s="570">
        <f>(D29/H29-1)</f>
        <v>0.18543725526757404</v>
      </c>
      <c r="J29" s="569">
        <v>45110</v>
      </c>
      <c r="K29" s="568">
        <v>44795</v>
      </c>
      <c r="L29" s="568">
        <f>K29+J29</f>
        <v>89905</v>
      </c>
      <c r="M29" s="570">
        <f>L29/$L$7</f>
        <v>0.0052089392709698265</v>
      </c>
      <c r="N29" s="568">
        <v>37173</v>
      </c>
      <c r="O29" s="568">
        <v>37211</v>
      </c>
      <c r="P29" s="568">
        <f>O29+N29</f>
        <v>74384</v>
      </c>
      <c r="Q29" s="668">
        <f>(L29/P29-1)</f>
        <v>0.20866046461604637</v>
      </c>
    </row>
    <row r="30" spans="1:17" s="662" customFormat="1" ht="18" customHeight="1">
      <c r="A30" s="669" t="s">
        <v>285</v>
      </c>
      <c r="B30" s="569">
        <v>5407</v>
      </c>
      <c r="C30" s="568">
        <v>5153</v>
      </c>
      <c r="D30" s="568">
        <f>C30+B30</f>
        <v>10560</v>
      </c>
      <c r="E30" s="570">
        <f>D30/$D$7</f>
        <v>0.004449661935248992</v>
      </c>
      <c r="F30" s="569">
        <v>5997</v>
      </c>
      <c r="G30" s="568">
        <v>6104</v>
      </c>
      <c r="H30" s="568">
        <f>G30+F30</f>
        <v>12101</v>
      </c>
      <c r="I30" s="570">
        <f>(D30/H30-1)</f>
        <v>-0.1273448475332617</v>
      </c>
      <c r="J30" s="569">
        <v>51968</v>
      </c>
      <c r="K30" s="568">
        <v>52075</v>
      </c>
      <c r="L30" s="568">
        <f>K30+J30</f>
        <v>104043</v>
      </c>
      <c r="M30" s="570">
        <f>L30/$L$7</f>
        <v>0.006028070391741434</v>
      </c>
      <c r="N30" s="568">
        <v>34221</v>
      </c>
      <c r="O30" s="568">
        <v>33814</v>
      </c>
      <c r="P30" s="568">
        <f>O30+N30</f>
        <v>68035</v>
      </c>
      <c r="Q30" s="668">
        <f>(L30/P30-1)</f>
        <v>0.5292570000734915</v>
      </c>
    </row>
    <row r="31" spans="1:17" s="662" customFormat="1" ht="18" customHeight="1">
      <c r="A31" s="669" t="s">
        <v>284</v>
      </c>
      <c r="B31" s="569">
        <v>3891</v>
      </c>
      <c r="C31" s="568">
        <v>3771</v>
      </c>
      <c r="D31" s="568">
        <f>C31+B31</f>
        <v>7662</v>
      </c>
      <c r="E31" s="570">
        <f>D31/$D$7</f>
        <v>0.003228533120064183</v>
      </c>
      <c r="F31" s="569">
        <v>3414</v>
      </c>
      <c r="G31" s="568">
        <v>3322</v>
      </c>
      <c r="H31" s="568">
        <f>G31+F31</f>
        <v>6736</v>
      </c>
      <c r="I31" s="570">
        <f>(D31/H31-1)</f>
        <v>0.13747030878859867</v>
      </c>
      <c r="J31" s="569">
        <v>27911</v>
      </c>
      <c r="K31" s="568">
        <v>27133</v>
      </c>
      <c r="L31" s="568">
        <f>K31+J31</f>
        <v>55044</v>
      </c>
      <c r="M31" s="570">
        <f>L31/$L$7</f>
        <v>0.00318915358691133</v>
      </c>
      <c r="N31" s="568">
        <v>27106</v>
      </c>
      <c r="O31" s="568">
        <v>26292</v>
      </c>
      <c r="P31" s="568">
        <f>O31+N31</f>
        <v>53398</v>
      </c>
      <c r="Q31" s="668">
        <f>(L31/P31-1)</f>
        <v>0.030825124536499438</v>
      </c>
    </row>
    <row r="32" spans="1:17" s="662" customFormat="1" ht="18" customHeight="1">
      <c r="A32" s="669" t="s">
        <v>283</v>
      </c>
      <c r="B32" s="569">
        <v>3338</v>
      </c>
      <c r="C32" s="568">
        <v>3258</v>
      </c>
      <c r="D32" s="568">
        <f>C32+B32</f>
        <v>6596</v>
      </c>
      <c r="E32" s="570">
        <f>D32/$D$7</f>
        <v>0.0027793532315248436</v>
      </c>
      <c r="F32" s="569">
        <v>4553</v>
      </c>
      <c r="G32" s="568">
        <v>4479</v>
      </c>
      <c r="H32" s="568">
        <f>G32+F32</f>
        <v>9032</v>
      </c>
      <c r="I32" s="570">
        <f>(D32/H32-1)</f>
        <v>-0.26970770593445526</v>
      </c>
      <c r="J32" s="569">
        <v>33235</v>
      </c>
      <c r="K32" s="568">
        <v>30646</v>
      </c>
      <c r="L32" s="568">
        <f>K32+J32</f>
        <v>63881</v>
      </c>
      <c r="M32" s="570">
        <f>L32/$L$7</f>
        <v>0.003701153991088632</v>
      </c>
      <c r="N32" s="568">
        <v>32134</v>
      </c>
      <c r="O32" s="568">
        <v>30088</v>
      </c>
      <c r="P32" s="568">
        <f>O32+N32</f>
        <v>62222</v>
      </c>
      <c r="Q32" s="668">
        <f>(L32/P32-1)</f>
        <v>0.02666259522355441</v>
      </c>
    </row>
    <row r="33" spans="1:17" s="662" customFormat="1" ht="18" customHeight="1">
      <c r="A33" s="669" t="s">
        <v>282</v>
      </c>
      <c r="B33" s="569">
        <v>2587</v>
      </c>
      <c r="C33" s="568">
        <v>2550</v>
      </c>
      <c r="D33" s="568">
        <f>C33+B33</f>
        <v>5137</v>
      </c>
      <c r="E33" s="570">
        <f>D33/$D$7</f>
        <v>0.002164575128917999</v>
      </c>
      <c r="F33" s="569">
        <v>2038</v>
      </c>
      <c r="G33" s="568">
        <v>1952</v>
      </c>
      <c r="H33" s="568">
        <f>G33+F33</f>
        <v>3990</v>
      </c>
      <c r="I33" s="570">
        <f>(D33/H33-1)</f>
        <v>0.2874686716791981</v>
      </c>
      <c r="J33" s="569">
        <v>17932</v>
      </c>
      <c r="K33" s="568">
        <v>17632</v>
      </c>
      <c r="L33" s="568">
        <f>K33+J33</f>
        <v>35564</v>
      </c>
      <c r="M33" s="570">
        <f>L33/$L$7</f>
        <v>0.002060516280882831</v>
      </c>
      <c r="N33" s="568">
        <v>12957</v>
      </c>
      <c r="O33" s="568">
        <v>12439</v>
      </c>
      <c r="P33" s="568">
        <f>O33+N33</f>
        <v>25396</v>
      </c>
      <c r="Q33" s="668">
        <f>(L33/P33-1)</f>
        <v>0.40037801228539927</v>
      </c>
    </row>
    <row r="34" spans="1:17" s="662" customFormat="1" ht="18" customHeight="1">
      <c r="A34" s="669" t="s">
        <v>281</v>
      </c>
      <c r="B34" s="569">
        <v>2616</v>
      </c>
      <c r="C34" s="568">
        <v>2471</v>
      </c>
      <c r="D34" s="568">
        <f>C34+B34</f>
        <v>5087</v>
      </c>
      <c r="E34" s="570">
        <f>D34/$D$7</f>
        <v>0.0021435066538457973</v>
      </c>
      <c r="F34" s="569">
        <v>3198</v>
      </c>
      <c r="G34" s="568">
        <v>3007</v>
      </c>
      <c r="H34" s="568">
        <f>G34+F34</f>
        <v>6205</v>
      </c>
      <c r="I34" s="570">
        <f>(D34/H34-1)</f>
        <v>-0.18017727639000802</v>
      </c>
      <c r="J34" s="569">
        <v>20891</v>
      </c>
      <c r="K34" s="568">
        <v>19092</v>
      </c>
      <c r="L34" s="568">
        <f>K34+J34</f>
        <v>39983</v>
      </c>
      <c r="M34" s="570">
        <f>L34/$L$7</f>
        <v>0.0023165454521015135</v>
      </c>
      <c r="N34" s="568">
        <v>17650</v>
      </c>
      <c r="O34" s="568">
        <v>16482</v>
      </c>
      <c r="P34" s="568">
        <f>O34+N34</f>
        <v>34132</v>
      </c>
      <c r="Q34" s="668">
        <f>(L34/P34-1)</f>
        <v>0.17142271182468072</v>
      </c>
    </row>
    <row r="35" spans="1:17" s="662" customFormat="1" ht="18" customHeight="1">
      <c r="A35" s="669" t="s">
        <v>280</v>
      </c>
      <c r="B35" s="569">
        <v>2706</v>
      </c>
      <c r="C35" s="568">
        <v>2178</v>
      </c>
      <c r="D35" s="568">
        <f>C35+B35</f>
        <v>4884</v>
      </c>
      <c r="E35" s="570">
        <f>D35/$D$7</f>
        <v>0.0020579686450526587</v>
      </c>
      <c r="F35" s="569">
        <v>1897</v>
      </c>
      <c r="G35" s="568">
        <v>3814</v>
      </c>
      <c r="H35" s="568">
        <f>G35+F35</f>
        <v>5711</v>
      </c>
      <c r="I35" s="570">
        <f>(D35/H35-1)</f>
        <v>-0.14480826475223252</v>
      </c>
      <c r="J35" s="569">
        <v>17941</v>
      </c>
      <c r="K35" s="568">
        <v>27180</v>
      </c>
      <c r="L35" s="568">
        <f>K35+J35</f>
        <v>45121</v>
      </c>
      <c r="M35" s="570">
        <f>L35/$L$7</f>
        <v>0.0026142322323055396</v>
      </c>
      <c r="N35" s="568">
        <v>15206</v>
      </c>
      <c r="O35" s="568">
        <v>28343</v>
      </c>
      <c r="P35" s="568">
        <f>O35+N35</f>
        <v>43549</v>
      </c>
      <c r="Q35" s="668">
        <f>(L35/P35-1)</f>
        <v>0.03609726974212957</v>
      </c>
    </row>
    <row r="36" spans="1:17" s="662" customFormat="1" ht="18" customHeight="1">
      <c r="A36" s="669" t="s">
        <v>279</v>
      </c>
      <c r="B36" s="569">
        <v>2560</v>
      </c>
      <c r="C36" s="568">
        <v>2256</v>
      </c>
      <c r="D36" s="568">
        <f>C36+B36</f>
        <v>4816</v>
      </c>
      <c r="E36" s="570">
        <f>D36/$D$7</f>
        <v>0.0020293155189544643</v>
      </c>
      <c r="F36" s="569">
        <v>1702</v>
      </c>
      <c r="G36" s="568">
        <v>1640</v>
      </c>
      <c r="H36" s="568">
        <f>G36+F36</f>
        <v>3342</v>
      </c>
      <c r="I36" s="570">
        <f>(D36/H36-1)</f>
        <v>0.441053261520048</v>
      </c>
      <c r="J36" s="569">
        <v>16050</v>
      </c>
      <c r="K36" s="568">
        <v>14077</v>
      </c>
      <c r="L36" s="568">
        <f>K36+J36</f>
        <v>30127</v>
      </c>
      <c r="M36" s="570">
        <f>L36/$L$7</f>
        <v>0.0017455059609199483</v>
      </c>
      <c r="N36" s="568">
        <v>13349</v>
      </c>
      <c r="O36" s="568">
        <v>11464</v>
      </c>
      <c r="P36" s="568">
        <f>O36+N36</f>
        <v>24813</v>
      </c>
      <c r="Q36" s="668">
        <f>(L36/P36-1)</f>
        <v>0.21416193124571792</v>
      </c>
    </row>
    <row r="37" spans="1:17" s="662" customFormat="1" ht="18" customHeight="1">
      <c r="A37" s="669" t="s">
        <v>278</v>
      </c>
      <c r="B37" s="569">
        <v>2313</v>
      </c>
      <c r="C37" s="568">
        <v>2239</v>
      </c>
      <c r="D37" s="568">
        <f>C37+B37</f>
        <v>4552</v>
      </c>
      <c r="E37" s="570">
        <f>D37/$D$7</f>
        <v>0.0019180739705732396</v>
      </c>
      <c r="F37" s="569">
        <v>2149</v>
      </c>
      <c r="G37" s="568">
        <v>2144</v>
      </c>
      <c r="H37" s="568">
        <f>G37+F37</f>
        <v>4293</v>
      </c>
      <c r="I37" s="570">
        <f>(D37/H37-1)</f>
        <v>0.060330771022594876</v>
      </c>
      <c r="J37" s="569">
        <v>17260</v>
      </c>
      <c r="K37" s="568">
        <v>16717</v>
      </c>
      <c r="L37" s="568">
        <f>K37+J37</f>
        <v>33977</v>
      </c>
      <c r="M37" s="570">
        <f>L37/$L$7</f>
        <v>0.001968568262162747</v>
      </c>
      <c r="N37" s="568">
        <v>17410</v>
      </c>
      <c r="O37" s="568">
        <v>17507</v>
      </c>
      <c r="P37" s="568">
        <f>O37+N37</f>
        <v>34917</v>
      </c>
      <c r="Q37" s="668">
        <f>(L37/P37-1)</f>
        <v>-0.02692098404788501</v>
      </c>
    </row>
    <row r="38" spans="1:17" s="662" customFormat="1" ht="18" customHeight="1">
      <c r="A38" s="669" t="s">
        <v>277</v>
      </c>
      <c r="B38" s="569">
        <v>1769</v>
      </c>
      <c r="C38" s="568">
        <v>1793</v>
      </c>
      <c r="D38" s="568">
        <f>C38+B38</f>
        <v>3562</v>
      </c>
      <c r="E38" s="570">
        <f>D38/$D$7</f>
        <v>0.0015009181641436465</v>
      </c>
      <c r="F38" s="569">
        <v>1756</v>
      </c>
      <c r="G38" s="568">
        <v>2357</v>
      </c>
      <c r="H38" s="568">
        <f>G38+F38</f>
        <v>4113</v>
      </c>
      <c r="I38" s="570">
        <f>(D38/H38-1)</f>
        <v>-0.1339654753221493</v>
      </c>
      <c r="J38" s="569">
        <v>14693</v>
      </c>
      <c r="K38" s="568">
        <v>17016</v>
      </c>
      <c r="L38" s="568">
        <f>K38+J38</f>
        <v>31709</v>
      </c>
      <c r="M38" s="570">
        <f>L38/$L$7</f>
        <v>0.0018371642883397165</v>
      </c>
      <c r="N38" s="568">
        <v>13028</v>
      </c>
      <c r="O38" s="568">
        <v>17292</v>
      </c>
      <c r="P38" s="568">
        <f>O38+N38</f>
        <v>30320</v>
      </c>
      <c r="Q38" s="668">
        <f>(L38/P38-1)</f>
        <v>0.04581134564643796</v>
      </c>
    </row>
    <row r="39" spans="1:17" s="662" customFormat="1" ht="18" customHeight="1">
      <c r="A39" s="669" t="s">
        <v>276</v>
      </c>
      <c r="B39" s="569">
        <v>1363</v>
      </c>
      <c r="C39" s="568">
        <v>1318</v>
      </c>
      <c r="D39" s="568">
        <f>C39+B39</f>
        <v>2681</v>
      </c>
      <c r="E39" s="570">
        <f>D39/$D$7</f>
        <v>0.0011296916333714533</v>
      </c>
      <c r="F39" s="569">
        <v>1195</v>
      </c>
      <c r="G39" s="568">
        <v>1182</v>
      </c>
      <c r="H39" s="568">
        <f>G39+F39</f>
        <v>2377</v>
      </c>
      <c r="I39" s="570">
        <f>(D39/H39-1)</f>
        <v>0.12789230122002526</v>
      </c>
      <c r="J39" s="569">
        <v>9378</v>
      </c>
      <c r="K39" s="568">
        <v>8884</v>
      </c>
      <c r="L39" s="568">
        <f>K39+J39</f>
        <v>18262</v>
      </c>
      <c r="M39" s="570">
        <f>L39/$L$7</f>
        <v>0.0010580685052716864</v>
      </c>
      <c r="N39" s="568">
        <v>9118</v>
      </c>
      <c r="O39" s="568">
        <v>8823</v>
      </c>
      <c r="P39" s="568">
        <f>O39+N39</f>
        <v>17941</v>
      </c>
      <c r="Q39" s="668">
        <f>(L39/P39-1)</f>
        <v>0.017891979265369784</v>
      </c>
    </row>
    <row r="40" spans="1:17" s="662" customFormat="1" ht="18" customHeight="1">
      <c r="A40" s="669" t="s">
        <v>275</v>
      </c>
      <c r="B40" s="569">
        <v>1042</v>
      </c>
      <c r="C40" s="568">
        <v>1156</v>
      </c>
      <c r="D40" s="568">
        <f>C40+B40</f>
        <v>2198</v>
      </c>
      <c r="E40" s="570">
        <f>D40/$D$7</f>
        <v>0.0009261701641739852</v>
      </c>
      <c r="F40" s="569">
        <v>1386</v>
      </c>
      <c r="G40" s="568">
        <v>1011</v>
      </c>
      <c r="H40" s="568">
        <f>G40+F40</f>
        <v>2397</v>
      </c>
      <c r="I40" s="570">
        <f>(D40/H40-1)</f>
        <v>-0.08302044221944094</v>
      </c>
      <c r="J40" s="569">
        <v>8008</v>
      </c>
      <c r="K40" s="568">
        <v>6159</v>
      </c>
      <c r="L40" s="568">
        <f>K40+J40</f>
        <v>14167</v>
      </c>
      <c r="M40" s="570">
        <f>L40/$L$7</f>
        <v>0.0008208113303134367</v>
      </c>
      <c r="N40" s="568">
        <v>8040</v>
      </c>
      <c r="O40" s="568">
        <v>6430</v>
      </c>
      <c r="P40" s="568">
        <f>O40+N40</f>
        <v>14470</v>
      </c>
      <c r="Q40" s="668">
        <f>(L40/P40-1)</f>
        <v>-0.020939875604699343</v>
      </c>
    </row>
    <row r="41" spans="1:17" s="662" customFormat="1" ht="18" customHeight="1">
      <c r="A41" s="669" t="s">
        <v>274</v>
      </c>
      <c r="B41" s="569">
        <v>968</v>
      </c>
      <c r="C41" s="568">
        <v>1058</v>
      </c>
      <c r="D41" s="568">
        <f>C41+B41</f>
        <v>2026</v>
      </c>
      <c r="E41" s="570">
        <f>D41/$D$7</f>
        <v>0.0008536946099256114</v>
      </c>
      <c r="F41" s="569">
        <v>1235</v>
      </c>
      <c r="G41" s="568">
        <v>948</v>
      </c>
      <c r="H41" s="568">
        <f>G41+F41</f>
        <v>2183</v>
      </c>
      <c r="I41" s="570">
        <f>(D41/H41-1)</f>
        <v>-0.07191937700412276</v>
      </c>
      <c r="J41" s="569">
        <v>8634</v>
      </c>
      <c r="K41" s="568">
        <v>7035</v>
      </c>
      <c r="L41" s="568">
        <f>K41+J41</f>
        <v>15669</v>
      </c>
      <c r="M41" s="570">
        <f>L41/$L$7</f>
        <v>0.0009078345969281598</v>
      </c>
      <c r="N41" s="568">
        <v>8595</v>
      </c>
      <c r="O41" s="568">
        <v>6389</v>
      </c>
      <c r="P41" s="568">
        <f>O41+N41</f>
        <v>14984</v>
      </c>
      <c r="Q41" s="668">
        <f>(L41/P41-1)</f>
        <v>0.045715429791777895</v>
      </c>
    </row>
    <row r="42" spans="1:17" s="662" customFormat="1" ht="18" customHeight="1">
      <c r="A42" s="669" t="s">
        <v>273</v>
      </c>
      <c r="B42" s="569">
        <v>845</v>
      </c>
      <c r="C42" s="568">
        <v>931</v>
      </c>
      <c r="D42" s="568">
        <f>C42+B42</f>
        <v>1776</v>
      </c>
      <c r="E42" s="570">
        <f>D42/$D$7</f>
        <v>0.0007483522345646031</v>
      </c>
      <c r="F42" s="569">
        <v>976</v>
      </c>
      <c r="G42" s="568">
        <v>640</v>
      </c>
      <c r="H42" s="568">
        <f>G42+F42</f>
        <v>1616</v>
      </c>
      <c r="I42" s="570">
        <f>(D42/H42-1)</f>
        <v>0.0990099009900991</v>
      </c>
      <c r="J42" s="569">
        <v>6795</v>
      </c>
      <c r="K42" s="568">
        <v>4842</v>
      </c>
      <c r="L42" s="568">
        <f>K42+J42</f>
        <v>11637</v>
      </c>
      <c r="M42" s="570">
        <f>L42/$L$7</f>
        <v>0.0006742275323538832</v>
      </c>
      <c r="N42" s="568">
        <v>6601</v>
      </c>
      <c r="O42" s="568">
        <v>4816</v>
      </c>
      <c r="P42" s="568">
        <f>O42+N42</f>
        <v>11417</v>
      </c>
      <c r="Q42" s="668">
        <f>(L42/P42-1)</f>
        <v>0.01926951037925906</v>
      </c>
    </row>
    <row r="43" spans="1:17" s="662" customFormat="1" ht="18" customHeight="1">
      <c r="A43" s="669" t="s">
        <v>272</v>
      </c>
      <c r="B43" s="569">
        <v>821</v>
      </c>
      <c r="C43" s="568">
        <v>787</v>
      </c>
      <c r="D43" s="568">
        <f>C43+B43</f>
        <v>1608</v>
      </c>
      <c r="E43" s="570">
        <f>D43/$D$7</f>
        <v>0.0006775621583220055</v>
      </c>
      <c r="F43" s="569">
        <v>1053</v>
      </c>
      <c r="G43" s="568">
        <v>843</v>
      </c>
      <c r="H43" s="568">
        <f>G43+F43</f>
        <v>1896</v>
      </c>
      <c r="I43" s="570">
        <f>(D43/H43-1)</f>
        <v>-0.15189873417721522</v>
      </c>
      <c r="J43" s="569">
        <v>6854</v>
      </c>
      <c r="K43" s="568">
        <v>6198</v>
      </c>
      <c r="L43" s="568">
        <f>K43+J43</f>
        <v>13052</v>
      </c>
      <c r="M43" s="570">
        <f>L43/$L$7</f>
        <v>0.0007562101703431196</v>
      </c>
      <c r="N43" s="568">
        <v>7138</v>
      </c>
      <c r="O43" s="568">
        <v>6132</v>
      </c>
      <c r="P43" s="568">
        <f>O43+N43</f>
        <v>13270</v>
      </c>
      <c r="Q43" s="668">
        <f>(L43/P43-1)</f>
        <v>-0.01642803315749808</v>
      </c>
    </row>
    <row r="44" spans="1:17" s="662" customFormat="1" ht="18" customHeight="1">
      <c r="A44" s="669" t="s">
        <v>271</v>
      </c>
      <c r="B44" s="569">
        <v>729</v>
      </c>
      <c r="C44" s="568">
        <v>677</v>
      </c>
      <c r="D44" s="568">
        <f>C44+B44</f>
        <v>1406</v>
      </c>
      <c r="E44" s="570">
        <f>D44/$D$7</f>
        <v>0.0005924455190303108</v>
      </c>
      <c r="F44" s="569">
        <v>913</v>
      </c>
      <c r="G44" s="568">
        <v>895</v>
      </c>
      <c r="H44" s="568">
        <f>G44+F44</f>
        <v>1808</v>
      </c>
      <c r="I44" s="570">
        <f>(D44/H44-1)</f>
        <v>-0.22234513274336287</v>
      </c>
      <c r="J44" s="569">
        <v>6145</v>
      </c>
      <c r="K44" s="568">
        <v>6170</v>
      </c>
      <c r="L44" s="568">
        <f>K44+J44</f>
        <v>12315</v>
      </c>
      <c r="M44" s="570">
        <f>L44/$L$7</f>
        <v>0.000713509672676641</v>
      </c>
      <c r="N44" s="568">
        <v>7717</v>
      </c>
      <c r="O44" s="568">
        <v>7517</v>
      </c>
      <c r="P44" s="568">
        <f>O44+N44</f>
        <v>15234</v>
      </c>
      <c r="Q44" s="668">
        <f>(L44/P44-1)</f>
        <v>-0.19161087042142577</v>
      </c>
    </row>
    <row r="45" spans="1:17" s="662" customFormat="1" ht="18" customHeight="1">
      <c r="A45" s="669" t="s">
        <v>270</v>
      </c>
      <c r="B45" s="569">
        <v>570</v>
      </c>
      <c r="C45" s="568">
        <v>558</v>
      </c>
      <c r="D45" s="568">
        <f>C45+B45</f>
        <v>1128</v>
      </c>
      <c r="E45" s="570">
        <f>D45/$D$7</f>
        <v>0.00047530479762886954</v>
      </c>
      <c r="F45" s="569">
        <v>455</v>
      </c>
      <c r="G45" s="568">
        <v>443</v>
      </c>
      <c r="H45" s="568">
        <f>G45+F45</f>
        <v>898</v>
      </c>
      <c r="I45" s="570">
        <f>(D45/H45-1)</f>
        <v>0.25612472160356337</v>
      </c>
      <c r="J45" s="569">
        <v>3940</v>
      </c>
      <c r="K45" s="568">
        <v>3904</v>
      </c>
      <c r="L45" s="568">
        <f>K45+J45</f>
        <v>7844</v>
      </c>
      <c r="M45" s="570">
        <f>L45/$L$7</f>
        <v>0.000454467711934679</v>
      </c>
      <c r="N45" s="568">
        <v>3497</v>
      </c>
      <c r="O45" s="568">
        <v>3414</v>
      </c>
      <c r="P45" s="568">
        <f>O45+N45</f>
        <v>6911</v>
      </c>
      <c r="Q45" s="668">
        <f>(L45/P45-1)</f>
        <v>0.1350021704529012</v>
      </c>
    </row>
    <row r="46" spans="1:17" s="662" customFormat="1" ht="18" customHeight="1">
      <c r="A46" s="669" t="s">
        <v>269</v>
      </c>
      <c r="B46" s="569">
        <v>552</v>
      </c>
      <c r="C46" s="568">
        <v>471</v>
      </c>
      <c r="D46" s="568">
        <f>C46+B46</f>
        <v>1023</v>
      </c>
      <c r="E46" s="570">
        <f>D46/$D$7</f>
        <v>0.00043106099997724606</v>
      </c>
      <c r="F46" s="569">
        <v>418</v>
      </c>
      <c r="G46" s="568">
        <v>176</v>
      </c>
      <c r="H46" s="568">
        <f>G46+F46</f>
        <v>594</v>
      </c>
      <c r="I46" s="570">
        <f>(D46/H46-1)</f>
        <v>0.7222222222222223</v>
      </c>
      <c r="J46" s="569">
        <v>3676</v>
      </c>
      <c r="K46" s="568">
        <v>2991</v>
      </c>
      <c r="L46" s="568">
        <f>K46+J46</f>
        <v>6667</v>
      </c>
      <c r="M46" s="570">
        <f>L46/$L$7</f>
        <v>0.00038627437984045193</v>
      </c>
      <c r="N46" s="568">
        <v>2825</v>
      </c>
      <c r="O46" s="568">
        <v>942</v>
      </c>
      <c r="P46" s="568">
        <f>O46+N46</f>
        <v>3767</v>
      </c>
      <c r="Q46" s="668">
        <f>(L46/P46-1)</f>
        <v>0.769843376692328</v>
      </c>
    </row>
    <row r="47" spans="1:17" s="662" customFormat="1" ht="18" customHeight="1">
      <c r="A47" s="669" t="s">
        <v>268</v>
      </c>
      <c r="B47" s="569">
        <v>423</v>
      </c>
      <c r="C47" s="568">
        <v>599</v>
      </c>
      <c r="D47" s="568">
        <f>C47+B47</f>
        <v>1022</v>
      </c>
      <c r="E47" s="570">
        <f>D47/$D$7</f>
        <v>0.000430639630475802</v>
      </c>
      <c r="F47" s="569">
        <v>579</v>
      </c>
      <c r="G47" s="568">
        <v>249</v>
      </c>
      <c r="H47" s="568">
        <f>G47+F47</f>
        <v>828</v>
      </c>
      <c r="I47" s="570">
        <f>(D47/H47-1)</f>
        <v>0.2342995169082125</v>
      </c>
      <c r="J47" s="569">
        <v>4368</v>
      </c>
      <c r="K47" s="568">
        <v>3194</v>
      </c>
      <c r="L47" s="568">
        <f>K47+J47</f>
        <v>7562</v>
      </c>
      <c r="M47" s="570">
        <f>L47/$L$7</f>
        <v>0.0004381291225968948</v>
      </c>
      <c r="N47" s="568">
        <v>4228</v>
      </c>
      <c r="O47" s="568">
        <v>2098</v>
      </c>
      <c r="P47" s="568">
        <f>O47+N47</f>
        <v>6326</v>
      </c>
      <c r="Q47" s="668">
        <f>(L47/P47-1)</f>
        <v>0.19538412899146373</v>
      </c>
    </row>
    <row r="48" spans="1:17" s="662" customFormat="1" ht="18" customHeight="1">
      <c r="A48" s="669" t="s">
        <v>267</v>
      </c>
      <c r="B48" s="569">
        <v>510</v>
      </c>
      <c r="C48" s="568">
        <v>487</v>
      </c>
      <c r="D48" s="568">
        <f>C48+B48</f>
        <v>997</v>
      </c>
      <c r="E48" s="570">
        <f>D48/$D$7</f>
        <v>0.00042010539293970117</v>
      </c>
      <c r="F48" s="569">
        <v>427</v>
      </c>
      <c r="G48" s="568">
        <v>220</v>
      </c>
      <c r="H48" s="568">
        <f>G48+F48</f>
        <v>647</v>
      </c>
      <c r="I48" s="570">
        <f>(D48/H48-1)</f>
        <v>0.5409582689335395</v>
      </c>
      <c r="J48" s="569">
        <v>3576</v>
      </c>
      <c r="K48" s="568">
        <v>2013</v>
      </c>
      <c r="L48" s="568">
        <f>K48+J48</f>
        <v>5589</v>
      </c>
      <c r="M48" s="570">
        <f>L48/$L$7</f>
        <v>0.00032381693549246826</v>
      </c>
      <c r="N48" s="568">
        <v>3398</v>
      </c>
      <c r="O48" s="568">
        <v>1651</v>
      </c>
      <c r="P48" s="568">
        <f>O48+N48</f>
        <v>5049</v>
      </c>
      <c r="Q48" s="668">
        <f>(L48/P48-1)</f>
        <v>0.106951871657754</v>
      </c>
    </row>
    <row r="49" spans="1:17" s="662" customFormat="1" ht="18" customHeight="1">
      <c r="A49" s="669" t="s">
        <v>266</v>
      </c>
      <c r="B49" s="569">
        <v>465</v>
      </c>
      <c r="C49" s="568">
        <v>477</v>
      </c>
      <c r="D49" s="568">
        <f>C49+B49</f>
        <v>942</v>
      </c>
      <c r="E49" s="570">
        <f>D49/$D$7</f>
        <v>0.0003969300703602793</v>
      </c>
      <c r="F49" s="569">
        <v>493</v>
      </c>
      <c r="G49" s="568">
        <v>490</v>
      </c>
      <c r="H49" s="568">
        <f>G49+F49</f>
        <v>983</v>
      </c>
      <c r="I49" s="570">
        <f>(D49/H49-1)</f>
        <v>-0.04170905391658186</v>
      </c>
      <c r="J49" s="569">
        <v>3396</v>
      </c>
      <c r="K49" s="568">
        <v>3176</v>
      </c>
      <c r="L49" s="568">
        <f>K49+J49</f>
        <v>6572</v>
      </c>
      <c r="M49" s="570">
        <f>L49/$L$7</f>
        <v>0.0003807702451344608</v>
      </c>
      <c r="N49" s="568">
        <v>3686</v>
      </c>
      <c r="O49" s="568">
        <v>3489</v>
      </c>
      <c r="P49" s="568">
        <f>O49+N49</f>
        <v>7175</v>
      </c>
      <c r="Q49" s="668">
        <f>(L49/P49-1)</f>
        <v>-0.0840418118466899</v>
      </c>
    </row>
    <row r="50" spans="1:17" s="662" customFormat="1" ht="18" customHeight="1">
      <c r="A50" s="669" t="s">
        <v>265</v>
      </c>
      <c r="B50" s="569">
        <v>466</v>
      </c>
      <c r="C50" s="568">
        <v>400</v>
      </c>
      <c r="D50" s="568">
        <f>C50+B50</f>
        <v>866</v>
      </c>
      <c r="E50" s="570">
        <f>D50/$D$7</f>
        <v>0.00036490598825053284</v>
      </c>
      <c r="F50" s="569">
        <v>482</v>
      </c>
      <c r="G50" s="568">
        <v>303</v>
      </c>
      <c r="H50" s="568">
        <f>G50+F50</f>
        <v>785</v>
      </c>
      <c r="I50" s="570">
        <f>(D50/H50-1)</f>
        <v>0.10318471337579616</v>
      </c>
      <c r="J50" s="569">
        <v>3109</v>
      </c>
      <c r="K50" s="568">
        <v>2084</v>
      </c>
      <c r="L50" s="568">
        <f>K50+J50</f>
        <v>5193</v>
      </c>
      <c r="M50" s="570">
        <f>L50/$L$7</f>
        <v>0.00030087338450749464</v>
      </c>
      <c r="N50" s="568">
        <v>3436</v>
      </c>
      <c r="O50" s="568">
        <v>2184</v>
      </c>
      <c r="P50" s="568">
        <f>O50+N50</f>
        <v>5620</v>
      </c>
      <c r="Q50" s="668">
        <f>(L50/P50-1)</f>
        <v>-0.07597864768683271</v>
      </c>
    </row>
    <row r="51" spans="1:17" s="662" customFormat="1" ht="18" customHeight="1">
      <c r="A51" s="669" t="s">
        <v>264</v>
      </c>
      <c r="B51" s="569">
        <v>423</v>
      </c>
      <c r="C51" s="568">
        <v>407</v>
      </c>
      <c r="D51" s="568">
        <f>C51+B51</f>
        <v>830</v>
      </c>
      <c r="E51" s="570">
        <f>D51/$D$7</f>
        <v>0.00034973668619854765</v>
      </c>
      <c r="F51" s="569">
        <v>389</v>
      </c>
      <c r="G51" s="568">
        <v>392</v>
      </c>
      <c r="H51" s="568">
        <f>G51+F51</f>
        <v>781</v>
      </c>
      <c r="I51" s="570">
        <f>(D51/H51-1)</f>
        <v>0.06274007682458382</v>
      </c>
      <c r="J51" s="569">
        <v>3422</v>
      </c>
      <c r="K51" s="568">
        <v>3192</v>
      </c>
      <c r="L51" s="568">
        <f>K51+J51</f>
        <v>6614</v>
      </c>
      <c r="M51" s="570">
        <f>L51/$L$7</f>
        <v>0.0003832036520571095</v>
      </c>
      <c r="N51" s="568">
        <v>2916</v>
      </c>
      <c r="O51" s="568">
        <v>2857</v>
      </c>
      <c r="P51" s="568">
        <f>O51+N51</f>
        <v>5773</v>
      </c>
      <c r="Q51" s="668">
        <f>(L51/P51-1)</f>
        <v>0.14567815693746744</v>
      </c>
    </row>
    <row r="52" spans="1:17" s="662" customFormat="1" ht="18" customHeight="1">
      <c r="A52" s="669" t="s">
        <v>263</v>
      </c>
      <c r="B52" s="569">
        <v>311</v>
      </c>
      <c r="C52" s="568">
        <v>334</v>
      </c>
      <c r="D52" s="568">
        <f>C52+B52</f>
        <v>645</v>
      </c>
      <c r="E52" s="570">
        <f>D52/$D$7</f>
        <v>0.0002717833284314015</v>
      </c>
      <c r="F52" s="569">
        <v>445</v>
      </c>
      <c r="G52" s="568">
        <v>155</v>
      </c>
      <c r="H52" s="568">
        <f>G52+F52</f>
        <v>600</v>
      </c>
      <c r="I52" s="570">
        <f>(D52/H52-1)</f>
        <v>0.07499999999999996</v>
      </c>
      <c r="J52" s="569">
        <v>2204</v>
      </c>
      <c r="K52" s="568">
        <v>1226</v>
      </c>
      <c r="L52" s="568">
        <f>K52+J52</f>
        <v>3430</v>
      </c>
      <c r="M52" s="570">
        <f>L52/$L$7</f>
        <v>0.0001987282320163117</v>
      </c>
      <c r="N52" s="568">
        <v>3644</v>
      </c>
      <c r="O52" s="568">
        <v>1309</v>
      </c>
      <c r="P52" s="568">
        <f>O52+N52</f>
        <v>4953</v>
      </c>
      <c r="Q52" s="668">
        <f>(L52/P52-1)</f>
        <v>-0.30749040985261455</v>
      </c>
    </row>
    <row r="53" spans="1:17" s="662" customFormat="1" ht="18" customHeight="1">
      <c r="A53" s="669" t="s">
        <v>262</v>
      </c>
      <c r="B53" s="569">
        <v>250</v>
      </c>
      <c r="C53" s="568">
        <v>296</v>
      </c>
      <c r="D53" s="568">
        <f>C53+B53</f>
        <v>546</v>
      </c>
      <c r="E53" s="570">
        <f>D53/$D$7</f>
        <v>0.00023006774778844218</v>
      </c>
      <c r="F53" s="569">
        <v>294</v>
      </c>
      <c r="G53" s="568">
        <v>291</v>
      </c>
      <c r="H53" s="568">
        <f>G53+F53</f>
        <v>585</v>
      </c>
      <c r="I53" s="570">
        <f>(D53/H53-1)</f>
        <v>-0.06666666666666665</v>
      </c>
      <c r="J53" s="569">
        <v>1916</v>
      </c>
      <c r="K53" s="568">
        <v>2063</v>
      </c>
      <c r="L53" s="568">
        <f>K53+J53</f>
        <v>3979</v>
      </c>
      <c r="M53" s="570">
        <f>L53/$L$7</f>
        <v>0.0002305363367909342</v>
      </c>
      <c r="N53" s="568">
        <v>2065</v>
      </c>
      <c r="O53" s="568">
        <v>2199</v>
      </c>
      <c r="P53" s="568">
        <f>O53+N53</f>
        <v>4264</v>
      </c>
      <c r="Q53" s="668">
        <f>(L53/P53-1)</f>
        <v>-0.06683864915572235</v>
      </c>
    </row>
    <row r="54" spans="1:17" s="662" customFormat="1" ht="18" customHeight="1">
      <c r="A54" s="669" t="s">
        <v>261</v>
      </c>
      <c r="B54" s="569">
        <v>250</v>
      </c>
      <c r="C54" s="568">
        <v>244</v>
      </c>
      <c r="D54" s="568">
        <f>C54+B54</f>
        <v>494</v>
      </c>
      <c r="E54" s="570">
        <f>D54/$D$7</f>
        <v>0.00020815653371335243</v>
      </c>
      <c r="F54" s="569">
        <v>378</v>
      </c>
      <c r="G54" s="568">
        <v>386</v>
      </c>
      <c r="H54" s="568">
        <f>G54+F54</f>
        <v>764</v>
      </c>
      <c r="I54" s="570">
        <f>(D54/H54-1)</f>
        <v>-0.3534031413612565</v>
      </c>
      <c r="J54" s="569">
        <v>2504</v>
      </c>
      <c r="K54" s="568">
        <v>2180</v>
      </c>
      <c r="L54" s="568">
        <f>K54+J54</f>
        <v>4684</v>
      </c>
      <c r="M54" s="570">
        <f>L54/$L$7</f>
        <v>0.0002713828101353948</v>
      </c>
      <c r="N54" s="568">
        <v>2618</v>
      </c>
      <c r="O54" s="568">
        <v>2447</v>
      </c>
      <c r="P54" s="568">
        <f>O54+N54</f>
        <v>5065</v>
      </c>
      <c r="Q54" s="668">
        <f>(L54/P54-1)</f>
        <v>-0.07522211253701871</v>
      </c>
    </row>
    <row r="55" spans="1:17" s="662" customFormat="1" ht="18" customHeight="1">
      <c r="A55" s="669" t="s">
        <v>260</v>
      </c>
      <c r="B55" s="569">
        <v>199</v>
      </c>
      <c r="C55" s="568">
        <v>230</v>
      </c>
      <c r="D55" s="568">
        <f>C55+B55</f>
        <v>429</v>
      </c>
      <c r="E55" s="570">
        <f>D55/$D$7</f>
        <v>0.00018076751611949027</v>
      </c>
      <c r="F55" s="569">
        <v>205</v>
      </c>
      <c r="G55" s="568">
        <v>221</v>
      </c>
      <c r="H55" s="568">
        <f>G55+F55</f>
        <v>426</v>
      </c>
      <c r="I55" s="570">
        <f>(D55/H55-1)</f>
        <v>0.007042253521126751</v>
      </c>
      <c r="J55" s="569">
        <v>1540</v>
      </c>
      <c r="K55" s="568">
        <v>1743</v>
      </c>
      <c r="L55" s="568">
        <f>K55+J55</f>
        <v>3283</v>
      </c>
      <c r="M55" s="570">
        <f>L55/$L$7</f>
        <v>0.00019021130778704121</v>
      </c>
      <c r="N55" s="568">
        <v>1693</v>
      </c>
      <c r="O55" s="568">
        <v>1954</v>
      </c>
      <c r="P55" s="568">
        <f>O55+N55</f>
        <v>3647</v>
      </c>
      <c r="Q55" s="668">
        <f>(L55/P55-1)</f>
        <v>-0.09980806142034548</v>
      </c>
    </row>
    <row r="56" spans="1:17" s="662" customFormat="1" ht="18" customHeight="1">
      <c r="A56" s="669" t="s">
        <v>259</v>
      </c>
      <c r="B56" s="569">
        <v>121</v>
      </c>
      <c r="C56" s="568">
        <v>257</v>
      </c>
      <c r="D56" s="568">
        <f>C56+B56</f>
        <v>378</v>
      </c>
      <c r="E56" s="570">
        <f>D56/$D$7</f>
        <v>0.00015927767154584458</v>
      </c>
      <c r="F56" s="569">
        <v>123</v>
      </c>
      <c r="G56" s="568">
        <v>113</v>
      </c>
      <c r="H56" s="568">
        <f>G56+F56</f>
        <v>236</v>
      </c>
      <c r="I56" s="570">
        <f>(D56/H56-1)</f>
        <v>0.6016949152542372</v>
      </c>
      <c r="J56" s="569">
        <v>1157</v>
      </c>
      <c r="K56" s="568">
        <v>1301</v>
      </c>
      <c r="L56" s="568">
        <f>K56+J56</f>
        <v>2458</v>
      </c>
      <c r="M56" s="570">
        <f>L56/$L$7</f>
        <v>0.00014241224323501288</v>
      </c>
      <c r="N56" s="568">
        <v>825</v>
      </c>
      <c r="O56" s="568">
        <v>931</v>
      </c>
      <c r="P56" s="568">
        <f>O56+N56</f>
        <v>1756</v>
      </c>
      <c r="Q56" s="668">
        <f>(L56/P56-1)</f>
        <v>0.3997722095671983</v>
      </c>
    </row>
    <row r="57" spans="1:17" s="662" customFormat="1" ht="18" customHeight="1" thickBot="1">
      <c r="A57" s="667" t="s">
        <v>214</v>
      </c>
      <c r="B57" s="666">
        <v>360</v>
      </c>
      <c r="C57" s="664">
        <v>609</v>
      </c>
      <c r="D57" s="664">
        <f>C57+B57</f>
        <v>969</v>
      </c>
      <c r="E57" s="665">
        <f>D57/$D$7</f>
        <v>0.0004083070468992683</v>
      </c>
      <c r="F57" s="666">
        <v>498</v>
      </c>
      <c r="G57" s="664">
        <v>679</v>
      </c>
      <c r="H57" s="664">
        <f>G57+F57</f>
        <v>1177</v>
      </c>
      <c r="I57" s="665">
        <f>(D57/H57-1)</f>
        <v>-0.17672047578589634</v>
      </c>
      <c r="J57" s="666">
        <v>6724</v>
      </c>
      <c r="K57" s="664">
        <v>6932</v>
      </c>
      <c r="L57" s="664">
        <f>K57+J57</f>
        <v>13656</v>
      </c>
      <c r="M57" s="665">
        <f>L57/$L$7</f>
        <v>0.0007912048794212107</v>
      </c>
      <c r="N57" s="664">
        <v>8816</v>
      </c>
      <c r="O57" s="664">
        <v>8709</v>
      </c>
      <c r="P57" s="664">
        <f>O57+N57</f>
        <v>17525</v>
      </c>
      <c r="Q57" s="663">
        <f>(L57/P57-1)</f>
        <v>-0.22077032810271047</v>
      </c>
    </row>
    <row r="58" ht="15" thickTop="1">
      <c r="A58" s="219" t="s">
        <v>258</v>
      </c>
    </row>
    <row r="59" spans="1:5" ht="13.5">
      <c r="A59" s="661" t="s">
        <v>257</v>
      </c>
      <c r="B59" s="660"/>
      <c r="C59" s="660"/>
      <c r="D59" s="660"/>
      <c r="E59" s="660"/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Q58:Q65536 I58:I65536 Q3:Q6 I3:I6">
    <cfRule type="cellIs" priority="3" dxfId="10" operator="lessThan" stopIfTrue="1">
      <formula>0</formula>
    </cfRule>
  </conditionalFormatting>
  <conditionalFormatting sqref="I7:I57 Q7:Q57">
    <cfRule type="cellIs" priority="1" dxfId="10" operator="lessThan" stopIfTrue="1">
      <formula>0</formula>
    </cfRule>
    <cfRule type="cellIs" priority="2" dxfId="11" operator="greaterThanOrEqual" stopIfTrue="1">
      <formula>0</formula>
    </cfRule>
  </conditionalFormatting>
  <hyperlinks>
    <hyperlink ref="P1:Q1" location="INDICE!A1" display="Volver al Indice"/>
  </hyperlinks>
  <printOptions/>
  <pageMargins left="0.41" right="0.21" top="0.18" bottom="0.18" header="0.2" footer="0.17"/>
  <pageSetup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Q59"/>
  <sheetViews>
    <sheetView showGridLines="0" zoomScale="88" zoomScaleNormal="88" zoomScalePageLayoutView="0" workbookViewId="0" topLeftCell="A1">
      <selection activeCell="I53" sqref="I53"/>
    </sheetView>
  </sheetViews>
  <sheetFormatPr defaultColWidth="9.140625" defaultRowHeight="12.75"/>
  <cols>
    <col min="1" max="1" width="29.57421875" style="552" customWidth="1"/>
    <col min="2" max="2" width="7.00390625" style="552" customWidth="1"/>
    <col min="3" max="3" width="9.28125" style="552" customWidth="1"/>
    <col min="4" max="4" width="8.57421875" style="552" customWidth="1"/>
    <col min="5" max="5" width="10.57421875" style="552" customWidth="1"/>
    <col min="6" max="6" width="8.00390625" style="552" customWidth="1"/>
    <col min="7" max="7" width="8.8515625" style="552" customWidth="1"/>
    <col min="8" max="8" width="8.57421875" style="552" customWidth="1"/>
    <col min="9" max="9" width="9.8515625" style="552" customWidth="1"/>
    <col min="10" max="10" width="8.28125" style="552" customWidth="1"/>
    <col min="11" max="11" width="9.00390625" style="552" customWidth="1"/>
    <col min="12" max="12" width="9.421875" style="552" customWidth="1"/>
    <col min="13" max="13" width="10.00390625" style="552" customWidth="1"/>
    <col min="14" max="14" width="9.7109375" style="552" customWidth="1"/>
    <col min="15" max="15" width="10.00390625" style="552" customWidth="1"/>
    <col min="16" max="16" width="9.28125" style="552" customWidth="1"/>
    <col min="17" max="17" width="9.7109375" style="552" customWidth="1"/>
    <col min="18" max="16384" width="9.140625" style="552" customWidth="1"/>
  </cols>
  <sheetData>
    <row r="1" spans="16:17" ht="18.75" thickBot="1">
      <c r="P1" s="551" t="s">
        <v>44</v>
      </c>
      <c r="Q1" s="550"/>
    </row>
    <row r="2" ht="3.75" customHeight="1" thickBot="1"/>
    <row r="3" spans="1:17" ht="24" customHeight="1" thickBot="1" thickTop="1">
      <c r="A3" s="689" t="s">
        <v>325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7"/>
    </row>
    <row r="4" spans="1:17" ht="15.75" customHeight="1" thickBot="1">
      <c r="A4" s="707" t="s">
        <v>308</v>
      </c>
      <c r="B4" s="653" t="s">
        <v>59</v>
      </c>
      <c r="C4" s="652"/>
      <c r="D4" s="652"/>
      <c r="E4" s="652"/>
      <c r="F4" s="652"/>
      <c r="G4" s="652"/>
      <c r="H4" s="652"/>
      <c r="I4" s="651"/>
      <c r="J4" s="653" t="s">
        <v>58</v>
      </c>
      <c r="K4" s="652"/>
      <c r="L4" s="652"/>
      <c r="M4" s="652"/>
      <c r="N4" s="652"/>
      <c r="O4" s="652"/>
      <c r="P4" s="652"/>
      <c r="Q4" s="706"/>
    </row>
    <row r="5" spans="1:17" s="590" customFormat="1" ht="26.25" customHeight="1">
      <c r="A5" s="705"/>
      <c r="B5" s="593" t="s">
        <v>6</v>
      </c>
      <c r="C5" s="592"/>
      <c r="D5" s="592"/>
      <c r="E5" s="591" t="s">
        <v>56</v>
      </c>
      <c r="F5" s="593" t="s">
        <v>5</v>
      </c>
      <c r="G5" s="592"/>
      <c r="H5" s="592"/>
      <c r="I5" s="594" t="s">
        <v>54</v>
      </c>
      <c r="J5" s="704" t="s">
        <v>239</v>
      </c>
      <c r="K5" s="703"/>
      <c r="L5" s="703"/>
      <c r="M5" s="591" t="s">
        <v>56</v>
      </c>
      <c r="N5" s="704" t="s">
        <v>238</v>
      </c>
      <c r="O5" s="703"/>
      <c r="P5" s="703"/>
      <c r="Q5" s="679" t="s">
        <v>54</v>
      </c>
    </row>
    <row r="6" spans="1:17" s="584" customFormat="1" ht="14.25" thickBot="1">
      <c r="A6" s="702"/>
      <c r="B6" s="699" t="s">
        <v>32</v>
      </c>
      <c r="C6" s="698" t="s">
        <v>31</v>
      </c>
      <c r="D6" s="698" t="s">
        <v>30</v>
      </c>
      <c r="E6" s="700"/>
      <c r="F6" s="699" t="s">
        <v>32</v>
      </c>
      <c r="G6" s="698" t="s">
        <v>31</v>
      </c>
      <c r="H6" s="698" t="s">
        <v>30</v>
      </c>
      <c r="I6" s="701"/>
      <c r="J6" s="699" t="s">
        <v>32</v>
      </c>
      <c r="K6" s="698" t="s">
        <v>31</v>
      </c>
      <c r="L6" s="698" t="s">
        <v>30</v>
      </c>
      <c r="M6" s="700"/>
      <c r="N6" s="699" t="s">
        <v>32</v>
      </c>
      <c r="O6" s="698" t="s">
        <v>31</v>
      </c>
      <c r="P6" s="698" t="s">
        <v>30</v>
      </c>
      <c r="Q6" s="697"/>
    </row>
    <row r="7" spans="1:17" s="690" customFormat="1" ht="18" customHeight="1" thickBot="1" thickTop="1">
      <c r="A7" s="696" t="s">
        <v>40</v>
      </c>
      <c r="B7" s="694">
        <f>SUM(B8:B57)</f>
        <v>7172.058</v>
      </c>
      <c r="C7" s="693">
        <f>SUM(C8:C57)</f>
        <v>7172.057999999999</v>
      </c>
      <c r="D7" s="692">
        <f>C7+B7</f>
        <v>14344.115999999998</v>
      </c>
      <c r="E7" s="695">
        <f>D7/$D$7</f>
        <v>1</v>
      </c>
      <c r="F7" s="694">
        <f>SUM(F8:F57)</f>
        <v>7356.129000000002</v>
      </c>
      <c r="G7" s="693">
        <f>SUM(G8:G57)</f>
        <v>7356.129000000003</v>
      </c>
      <c r="H7" s="692">
        <f>G7+F7</f>
        <v>14712.258000000005</v>
      </c>
      <c r="I7" s="695">
        <f>(D7/H7-1)</f>
        <v>-0.025022807511940526</v>
      </c>
      <c r="J7" s="694">
        <f>SUM(J8:J57)</f>
        <v>63662.968</v>
      </c>
      <c r="K7" s="693">
        <f>SUM(K8:K57)</f>
        <v>63662.96799999999</v>
      </c>
      <c r="L7" s="692">
        <f>K7+J7</f>
        <v>127325.93599999999</v>
      </c>
      <c r="M7" s="695">
        <f>L7/$L$7</f>
        <v>1</v>
      </c>
      <c r="N7" s="694">
        <f>SUM(N8:N57)</f>
        <v>61243.73900000006</v>
      </c>
      <c r="O7" s="693">
        <f>SUM(O8:O57)</f>
        <v>61243.73899999999</v>
      </c>
      <c r="P7" s="692">
        <f>O7+N7</f>
        <v>122487.47800000005</v>
      </c>
      <c r="Q7" s="691">
        <f>(L7/P7-1)</f>
        <v>0.03950165420174567</v>
      </c>
    </row>
    <row r="8" spans="1:17" s="662" customFormat="1" ht="18" customHeight="1" thickTop="1">
      <c r="A8" s="669" t="s">
        <v>307</v>
      </c>
      <c r="B8" s="569">
        <v>2532.530999999999</v>
      </c>
      <c r="C8" s="568">
        <v>2698.8479999999995</v>
      </c>
      <c r="D8" s="568">
        <f>C8+B8</f>
        <v>5231.378999999999</v>
      </c>
      <c r="E8" s="570">
        <f>D8/$D$7</f>
        <v>0.3647055698657205</v>
      </c>
      <c r="F8" s="569">
        <v>2586.4190000000003</v>
      </c>
      <c r="G8" s="568">
        <v>2634.8780000000006</v>
      </c>
      <c r="H8" s="568">
        <f>G8+F8</f>
        <v>5221.2970000000005</v>
      </c>
      <c r="I8" s="570">
        <f>(D8/H8-1)</f>
        <v>0.0019309378493501672</v>
      </c>
      <c r="J8" s="569">
        <v>24975.53599999998</v>
      </c>
      <c r="K8" s="568">
        <v>23594.915999999994</v>
      </c>
      <c r="L8" s="568">
        <f>K8+J8</f>
        <v>48570.451999999976</v>
      </c>
      <c r="M8" s="570">
        <f>L8/$L$7</f>
        <v>0.3814655012628376</v>
      </c>
      <c r="N8" s="569">
        <v>21396.68500000002</v>
      </c>
      <c r="O8" s="568">
        <v>21844.793</v>
      </c>
      <c r="P8" s="568">
        <f>O8+N8</f>
        <v>43241.47800000002</v>
      </c>
      <c r="Q8" s="668">
        <f>(L8/P8-1)</f>
        <v>0.12323755446101914</v>
      </c>
    </row>
    <row r="9" spans="1:17" s="662" customFormat="1" ht="18" customHeight="1">
      <c r="A9" s="669" t="s">
        <v>305</v>
      </c>
      <c r="B9" s="569">
        <v>616.11</v>
      </c>
      <c r="C9" s="568">
        <v>409.113</v>
      </c>
      <c r="D9" s="568">
        <f>C9+B9</f>
        <v>1025.223</v>
      </c>
      <c r="E9" s="570">
        <f>D9/$D$7</f>
        <v>0.07147341809003777</v>
      </c>
      <c r="F9" s="569">
        <v>510.073</v>
      </c>
      <c r="G9" s="568">
        <v>400.15900000000005</v>
      </c>
      <c r="H9" s="568">
        <f>G9+F9</f>
        <v>910.232</v>
      </c>
      <c r="I9" s="570">
        <f>(D9/H9-1)</f>
        <v>0.12633152866521935</v>
      </c>
      <c r="J9" s="569">
        <v>5594.860000000001</v>
      </c>
      <c r="K9" s="568">
        <v>5223.185000000003</v>
      </c>
      <c r="L9" s="568">
        <f>K9+J9</f>
        <v>10818.045000000004</v>
      </c>
      <c r="M9" s="570">
        <f>L9/$L$7</f>
        <v>0.0849634044708692</v>
      </c>
      <c r="N9" s="569">
        <v>5805.651999999998</v>
      </c>
      <c r="O9" s="568">
        <v>5017.564999999997</v>
      </c>
      <c r="P9" s="568">
        <f>O9+N9</f>
        <v>10823.216999999995</v>
      </c>
      <c r="Q9" s="668">
        <f>(L9/P9-1)</f>
        <v>-0.00047786161914631364</v>
      </c>
    </row>
    <row r="10" spans="1:17" s="662" customFormat="1" ht="18" customHeight="1">
      <c r="A10" s="669" t="s">
        <v>306</v>
      </c>
      <c r="B10" s="569">
        <v>484.40500000000003</v>
      </c>
      <c r="C10" s="568">
        <v>483.2330000000001</v>
      </c>
      <c r="D10" s="568">
        <f>C10+B10</f>
        <v>967.6380000000001</v>
      </c>
      <c r="E10" s="570">
        <f>D10/$D$7</f>
        <v>0.06745888000348019</v>
      </c>
      <c r="F10" s="569">
        <v>556.576</v>
      </c>
      <c r="G10" s="568">
        <v>431.9620000000001</v>
      </c>
      <c r="H10" s="568">
        <f>G10+F10</f>
        <v>988.5380000000001</v>
      </c>
      <c r="I10" s="570">
        <f>(D10/H10-1)</f>
        <v>-0.02114233342572569</v>
      </c>
      <c r="J10" s="569">
        <v>4281.042</v>
      </c>
      <c r="K10" s="568">
        <v>4094.8689999999992</v>
      </c>
      <c r="L10" s="568">
        <f>K10+J10</f>
        <v>8375.911</v>
      </c>
      <c r="M10" s="570">
        <f>L10/$L$7</f>
        <v>0.06578322738581714</v>
      </c>
      <c r="N10" s="569">
        <v>5308.696</v>
      </c>
      <c r="O10" s="568">
        <v>4749.464999999999</v>
      </c>
      <c r="P10" s="568">
        <f>O10+N10</f>
        <v>10058.161</v>
      </c>
      <c r="Q10" s="668">
        <f>(L10/P10-1)</f>
        <v>-0.16725224422237828</v>
      </c>
    </row>
    <row r="11" spans="1:17" s="662" customFormat="1" ht="18" customHeight="1">
      <c r="A11" s="669" t="s">
        <v>285</v>
      </c>
      <c r="B11" s="569">
        <v>582.2679999999999</v>
      </c>
      <c r="C11" s="568">
        <v>376.639</v>
      </c>
      <c r="D11" s="568">
        <f>C11+B11</f>
        <v>958.9069999999999</v>
      </c>
      <c r="E11" s="570">
        <f>D11/$D$7</f>
        <v>0.0668501983670517</v>
      </c>
      <c r="F11" s="569">
        <v>617.1669999999999</v>
      </c>
      <c r="G11" s="568">
        <v>363.1290000000001</v>
      </c>
      <c r="H11" s="568">
        <f>G11+F11</f>
        <v>980.296</v>
      </c>
      <c r="I11" s="570">
        <f>(D11/H11-1)</f>
        <v>-0.02181891999967367</v>
      </c>
      <c r="J11" s="569">
        <v>4746.694000000003</v>
      </c>
      <c r="K11" s="568">
        <v>3360.0080000000003</v>
      </c>
      <c r="L11" s="568">
        <f>K11+J11</f>
        <v>8106.702000000003</v>
      </c>
      <c r="M11" s="570">
        <f>L11/$L$7</f>
        <v>0.06366889774915932</v>
      </c>
      <c r="N11" s="569">
        <v>4631.817999999999</v>
      </c>
      <c r="O11" s="568">
        <v>2688.2990000000004</v>
      </c>
      <c r="P11" s="568">
        <f>O11+N11</f>
        <v>7320.117</v>
      </c>
      <c r="Q11" s="668">
        <f>(L11/P11-1)</f>
        <v>0.10745524969068154</v>
      </c>
    </row>
    <row r="12" spans="1:17" s="662" customFormat="1" ht="18" customHeight="1">
      <c r="A12" s="669" t="s">
        <v>303</v>
      </c>
      <c r="B12" s="569">
        <v>441</v>
      </c>
      <c r="C12" s="568">
        <v>457.46099999999996</v>
      </c>
      <c r="D12" s="568">
        <f>C12+B12</f>
        <v>898.461</v>
      </c>
      <c r="E12" s="570">
        <f>D12/$D$7</f>
        <v>0.06263620567485652</v>
      </c>
      <c r="F12" s="569">
        <v>582.148</v>
      </c>
      <c r="G12" s="568">
        <v>580.0909999999999</v>
      </c>
      <c r="H12" s="568">
        <f>G12+F12</f>
        <v>1162.239</v>
      </c>
      <c r="I12" s="570">
        <f>(D12/H12-1)</f>
        <v>-0.2269567619052536</v>
      </c>
      <c r="J12" s="569">
        <v>4487.3200000000015</v>
      </c>
      <c r="K12" s="568">
        <v>4996.389000000004</v>
      </c>
      <c r="L12" s="568">
        <f>K12+J12</f>
        <v>9483.709000000006</v>
      </c>
      <c r="M12" s="570">
        <f>L12/$L$7</f>
        <v>0.07448371712735737</v>
      </c>
      <c r="N12" s="569">
        <v>3700.6750000000015</v>
      </c>
      <c r="O12" s="568">
        <v>3532.300000000002</v>
      </c>
      <c r="P12" s="568">
        <f>O12+N12</f>
        <v>7232.975000000004</v>
      </c>
      <c r="Q12" s="668">
        <f>(L12/P12-1)</f>
        <v>0.3111767979289297</v>
      </c>
    </row>
    <row r="13" spans="1:17" s="662" customFormat="1" ht="18" customHeight="1">
      <c r="A13" s="669" t="s">
        <v>290</v>
      </c>
      <c r="B13" s="569">
        <v>368.334</v>
      </c>
      <c r="C13" s="568">
        <v>492.93999999999994</v>
      </c>
      <c r="D13" s="568">
        <f>C13+B13</f>
        <v>861.2739999999999</v>
      </c>
      <c r="E13" s="570">
        <f>D13/$D$7</f>
        <v>0.06004371409154806</v>
      </c>
      <c r="F13" s="569">
        <v>210.71900000000002</v>
      </c>
      <c r="G13" s="568">
        <v>182.496</v>
      </c>
      <c r="H13" s="568">
        <f>G13+F13</f>
        <v>393.21500000000003</v>
      </c>
      <c r="I13" s="570">
        <f>(D13/H13-1)</f>
        <v>1.1903386188217637</v>
      </c>
      <c r="J13" s="569">
        <v>1786.7799999999997</v>
      </c>
      <c r="K13" s="568">
        <v>1880.056</v>
      </c>
      <c r="L13" s="568">
        <f>K13+J13</f>
        <v>3666.836</v>
      </c>
      <c r="M13" s="570">
        <f>L13/$L$7</f>
        <v>0.028798814406516517</v>
      </c>
      <c r="N13" s="569">
        <v>1540.613999999999</v>
      </c>
      <c r="O13" s="568">
        <v>1441.7169999999992</v>
      </c>
      <c r="P13" s="568">
        <f>O13+N13</f>
        <v>2982.3309999999983</v>
      </c>
      <c r="Q13" s="668">
        <f>(L13/P13-1)</f>
        <v>0.22952013039464836</v>
      </c>
    </row>
    <row r="14" spans="1:17" s="662" customFormat="1" ht="18" customHeight="1">
      <c r="A14" s="669" t="s">
        <v>268</v>
      </c>
      <c r="B14" s="569">
        <v>354.842</v>
      </c>
      <c r="C14" s="568">
        <v>335.112</v>
      </c>
      <c r="D14" s="568">
        <f>C14+B14</f>
        <v>689.954</v>
      </c>
      <c r="E14" s="570">
        <f>D14/$D$7</f>
        <v>0.04810014085217939</v>
      </c>
      <c r="F14" s="569">
        <v>103.27900000000001</v>
      </c>
      <c r="G14" s="568">
        <v>446.73100000000005</v>
      </c>
      <c r="H14" s="568">
        <f>G14+F14</f>
        <v>550.0100000000001</v>
      </c>
      <c r="I14" s="570">
        <f>(D14/H14-1)</f>
        <v>0.2544390101998142</v>
      </c>
      <c r="J14" s="569">
        <v>835.0839999999996</v>
      </c>
      <c r="K14" s="568">
        <v>4004.8519999999994</v>
      </c>
      <c r="L14" s="568">
        <f>K14+J14</f>
        <v>4839.935999999999</v>
      </c>
      <c r="M14" s="570">
        <f>L14/$L$7</f>
        <v>0.03801217687494557</v>
      </c>
      <c r="N14" s="569">
        <v>428.957</v>
      </c>
      <c r="O14" s="568">
        <v>2584.786</v>
      </c>
      <c r="P14" s="568">
        <f>O14+N14</f>
        <v>3013.743</v>
      </c>
      <c r="Q14" s="668">
        <f>(L14/P14-1)</f>
        <v>0.6059551195971251</v>
      </c>
    </row>
    <row r="15" spans="1:17" s="662" customFormat="1" ht="18" customHeight="1">
      <c r="A15" s="669" t="s">
        <v>298</v>
      </c>
      <c r="B15" s="569">
        <v>179.069</v>
      </c>
      <c r="C15" s="568">
        <v>346.156</v>
      </c>
      <c r="D15" s="568">
        <f>C15+B15</f>
        <v>525.225</v>
      </c>
      <c r="E15" s="570">
        <f>D15/$D$7</f>
        <v>0.03661605915624219</v>
      </c>
      <c r="F15" s="569">
        <v>133.04</v>
      </c>
      <c r="G15" s="568">
        <v>276.49800000000005</v>
      </c>
      <c r="H15" s="568">
        <f>G15+F15</f>
        <v>409.538</v>
      </c>
      <c r="I15" s="570">
        <f>(D15/H15-1)</f>
        <v>0.28248172330772725</v>
      </c>
      <c r="J15" s="569">
        <v>1380.2339999999997</v>
      </c>
      <c r="K15" s="568">
        <v>2712.7999999999993</v>
      </c>
      <c r="L15" s="568">
        <f>K15+J15</f>
        <v>4093.0339999999987</v>
      </c>
      <c r="M15" s="570">
        <f>L15/$L$7</f>
        <v>0.032146113577362585</v>
      </c>
      <c r="N15" s="569">
        <v>1219.1020000000003</v>
      </c>
      <c r="O15" s="568">
        <v>2461.9669999999983</v>
      </c>
      <c r="P15" s="568">
        <f>O15+N15</f>
        <v>3681.0689999999986</v>
      </c>
      <c r="Q15" s="668">
        <f>(L15/P15-1)</f>
        <v>0.11191450092350896</v>
      </c>
    </row>
    <row r="16" spans="1:17" s="662" customFormat="1" ht="18" customHeight="1">
      <c r="A16" s="669" t="s">
        <v>304</v>
      </c>
      <c r="B16" s="569">
        <v>251.08700000000002</v>
      </c>
      <c r="C16" s="568">
        <v>203.354</v>
      </c>
      <c r="D16" s="568">
        <f>C16+B16</f>
        <v>454.44100000000003</v>
      </c>
      <c r="E16" s="570">
        <f>D16/$D$7</f>
        <v>0.031681352827877304</v>
      </c>
      <c r="F16" s="569">
        <v>197.14899999999997</v>
      </c>
      <c r="G16" s="568">
        <v>207.111</v>
      </c>
      <c r="H16" s="568">
        <f>G16+F16</f>
        <v>404.26</v>
      </c>
      <c r="I16" s="570">
        <f>(D16/H16-1)</f>
        <v>0.12413051006777831</v>
      </c>
      <c r="J16" s="569">
        <v>1965.7559999999992</v>
      </c>
      <c r="K16" s="568">
        <v>1810.5410000000002</v>
      </c>
      <c r="L16" s="568">
        <f>K16+J16</f>
        <v>3776.2969999999996</v>
      </c>
      <c r="M16" s="570">
        <f>L16/$L$7</f>
        <v>0.029658505710886744</v>
      </c>
      <c r="N16" s="569">
        <v>2054.4729999999995</v>
      </c>
      <c r="O16" s="568">
        <v>1675.8139999999992</v>
      </c>
      <c r="P16" s="568">
        <f>O16+N16</f>
        <v>3730.2869999999984</v>
      </c>
      <c r="Q16" s="668">
        <f>(L16/P16-1)</f>
        <v>0.012334171606635413</v>
      </c>
    </row>
    <row r="17" spans="1:17" s="662" customFormat="1" ht="18" customHeight="1">
      <c r="A17" s="669" t="s">
        <v>280</v>
      </c>
      <c r="B17" s="569">
        <v>174.76500000000001</v>
      </c>
      <c r="C17" s="568">
        <v>101.59299999999998</v>
      </c>
      <c r="D17" s="568">
        <f>C17+B17</f>
        <v>276.358</v>
      </c>
      <c r="E17" s="570">
        <f>D17/$D$7</f>
        <v>0.01926629706564002</v>
      </c>
      <c r="F17" s="569">
        <v>169.48399999999995</v>
      </c>
      <c r="G17" s="568">
        <v>112.777</v>
      </c>
      <c r="H17" s="568">
        <f>G17+F17</f>
        <v>282.26099999999997</v>
      </c>
      <c r="I17" s="570">
        <f>(D17/H17-1)</f>
        <v>-0.020913268216296133</v>
      </c>
      <c r="J17" s="569">
        <v>1662.4479999999994</v>
      </c>
      <c r="K17" s="568">
        <v>1250.3889999999983</v>
      </c>
      <c r="L17" s="568">
        <f>K17+J17</f>
        <v>2912.8369999999977</v>
      </c>
      <c r="M17" s="570">
        <f>L17/$L$7</f>
        <v>0.02287701226873367</v>
      </c>
      <c r="N17" s="569">
        <v>1316.3879999999997</v>
      </c>
      <c r="O17" s="568">
        <v>958.6589999999994</v>
      </c>
      <c r="P17" s="568">
        <f>O17+N17</f>
        <v>2275.046999999999</v>
      </c>
      <c r="Q17" s="668">
        <f>(L17/P17-1)</f>
        <v>0.2803414610775068</v>
      </c>
    </row>
    <row r="18" spans="1:17" s="662" customFormat="1" ht="18" customHeight="1">
      <c r="A18" s="669" t="s">
        <v>299</v>
      </c>
      <c r="B18" s="569">
        <v>116.969</v>
      </c>
      <c r="C18" s="568">
        <v>72.34</v>
      </c>
      <c r="D18" s="568">
        <f>C18+B18</f>
        <v>189.309</v>
      </c>
      <c r="E18" s="570">
        <f>D18/$D$7</f>
        <v>0.013197676315501075</v>
      </c>
      <c r="F18" s="569">
        <v>49.43600000000001</v>
      </c>
      <c r="G18" s="568">
        <v>65.782</v>
      </c>
      <c r="H18" s="568">
        <f>G18+F18</f>
        <v>115.218</v>
      </c>
      <c r="I18" s="570">
        <f>(D18/H18-1)</f>
        <v>0.6430505650158829</v>
      </c>
      <c r="J18" s="569">
        <v>632.2999999999997</v>
      </c>
      <c r="K18" s="568">
        <v>568.836</v>
      </c>
      <c r="L18" s="568">
        <f>K18+J18</f>
        <v>1201.1359999999997</v>
      </c>
      <c r="M18" s="570">
        <f>L18/$L$7</f>
        <v>0.009433553270717758</v>
      </c>
      <c r="N18" s="569">
        <v>327.17399999999975</v>
      </c>
      <c r="O18" s="568">
        <v>548.4960000000002</v>
      </c>
      <c r="P18" s="568">
        <f>O18+N18</f>
        <v>875.67</v>
      </c>
      <c r="Q18" s="668">
        <f>(L18/P18-1)</f>
        <v>0.3716765448171113</v>
      </c>
    </row>
    <row r="19" spans="1:17" s="662" customFormat="1" ht="18" customHeight="1">
      <c r="A19" s="669" t="s">
        <v>273</v>
      </c>
      <c r="B19" s="569">
        <v>61.300000000000004</v>
      </c>
      <c r="C19" s="568">
        <v>113.93900000000001</v>
      </c>
      <c r="D19" s="568">
        <f>C19+B19</f>
        <v>175.239</v>
      </c>
      <c r="E19" s="570">
        <f>D19/$D$7</f>
        <v>0.012216786311544053</v>
      </c>
      <c r="F19" s="569">
        <v>33.676</v>
      </c>
      <c r="G19" s="568">
        <v>67.045</v>
      </c>
      <c r="H19" s="568">
        <f>G19+F19</f>
        <v>100.721</v>
      </c>
      <c r="I19" s="570">
        <f>(D19/H19-1)</f>
        <v>0.7398457124134987</v>
      </c>
      <c r="J19" s="569">
        <v>400.0349999999999</v>
      </c>
      <c r="K19" s="568">
        <v>580.989</v>
      </c>
      <c r="L19" s="568">
        <f>K19+J19</f>
        <v>981.0239999999999</v>
      </c>
      <c r="M19" s="570">
        <f>L19/$L$7</f>
        <v>0.0077048245692849255</v>
      </c>
      <c r="N19" s="569">
        <v>172.472</v>
      </c>
      <c r="O19" s="568">
        <v>324.016</v>
      </c>
      <c r="P19" s="568">
        <f>O19+N19</f>
        <v>496.48800000000006</v>
      </c>
      <c r="Q19" s="668">
        <f>(L19/P19-1)</f>
        <v>0.9759269106201958</v>
      </c>
    </row>
    <row r="20" spans="1:17" s="662" customFormat="1" ht="18" customHeight="1">
      <c r="A20" s="669" t="s">
        <v>301</v>
      </c>
      <c r="B20" s="569">
        <v>104.05899999999998</v>
      </c>
      <c r="C20" s="568">
        <v>70.203</v>
      </c>
      <c r="D20" s="568">
        <f>C20+B20</f>
        <v>174.262</v>
      </c>
      <c r="E20" s="570">
        <f>D20/$D$7</f>
        <v>0.012148674759741209</v>
      </c>
      <c r="F20" s="569">
        <v>192.76399999999995</v>
      </c>
      <c r="G20" s="568">
        <v>123.23400000000004</v>
      </c>
      <c r="H20" s="568">
        <f>G20+F20</f>
        <v>315.998</v>
      </c>
      <c r="I20" s="570">
        <f>(D20/H20-1)</f>
        <v>-0.44853448439547083</v>
      </c>
      <c r="J20" s="569">
        <v>983.8300000000007</v>
      </c>
      <c r="K20" s="568">
        <v>506.3020000000002</v>
      </c>
      <c r="L20" s="568">
        <f>K20+J20</f>
        <v>1490.132000000001</v>
      </c>
      <c r="M20" s="570">
        <f>L20/$L$7</f>
        <v>0.011703287223429492</v>
      </c>
      <c r="N20" s="569">
        <v>1550.7110000000005</v>
      </c>
      <c r="O20" s="568">
        <v>982.3099999999995</v>
      </c>
      <c r="P20" s="568">
        <f>O20+N20</f>
        <v>2533.0209999999997</v>
      </c>
      <c r="Q20" s="668">
        <f>(L20/P20-1)</f>
        <v>-0.41171747095661615</v>
      </c>
    </row>
    <row r="21" spans="1:17" s="662" customFormat="1" ht="18" customHeight="1">
      <c r="A21" s="669" t="s">
        <v>270</v>
      </c>
      <c r="B21" s="569">
        <v>126.088</v>
      </c>
      <c r="C21" s="568">
        <v>48.097</v>
      </c>
      <c r="D21" s="568">
        <f>C21+B21</f>
        <v>174.185</v>
      </c>
      <c r="E21" s="570">
        <f>D21/$D$7</f>
        <v>0.012143306704993185</v>
      </c>
      <c r="F21" s="569">
        <v>377.0350000000001</v>
      </c>
      <c r="G21" s="568">
        <v>117.587</v>
      </c>
      <c r="H21" s="568">
        <f>G21+F21</f>
        <v>494.62200000000007</v>
      </c>
      <c r="I21" s="570">
        <f>(D21/H21-1)</f>
        <v>-0.6478421906021163</v>
      </c>
      <c r="J21" s="569">
        <v>3058.331</v>
      </c>
      <c r="K21" s="568">
        <v>658.1979999999998</v>
      </c>
      <c r="L21" s="568">
        <f>K21+J21</f>
        <v>3716.529</v>
      </c>
      <c r="M21" s="570">
        <f>L21/$L$7</f>
        <v>0.029189096241947127</v>
      </c>
      <c r="N21" s="569">
        <v>2219.401</v>
      </c>
      <c r="O21" s="568">
        <v>756.0289999999999</v>
      </c>
      <c r="P21" s="568">
        <f>O21+N21</f>
        <v>2975.43</v>
      </c>
      <c r="Q21" s="668">
        <f>(L21/P21-1)</f>
        <v>0.24907290710922458</v>
      </c>
    </row>
    <row r="22" spans="1:17" s="662" customFormat="1" ht="18" customHeight="1">
      <c r="A22" s="669" t="s">
        <v>324</v>
      </c>
      <c r="B22" s="569">
        <v>85.02</v>
      </c>
      <c r="C22" s="568">
        <v>76.288</v>
      </c>
      <c r="D22" s="568">
        <f>C22+B22</f>
        <v>161.308</v>
      </c>
      <c r="E22" s="570">
        <f>D22/$D$7</f>
        <v>0.01124558669213216</v>
      </c>
      <c r="F22" s="569">
        <v>121</v>
      </c>
      <c r="G22" s="568">
        <v>100.5</v>
      </c>
      <c r="H22" s="568">
        <f>G22+F22</f>
        <v>221.5</v>
      </c>
      <c r="I22" s="570">
        <f>(D22/H22-1)</f>
        <v>-0.2717471783295712</v>
      </c>
      <c r="J22" s="569">
        <v>704.345</v>
      </c>
      <c r="K22" s="568">
        <v>571.638</v>
      </c>
      <c r="L22" s="568">
        <f>K22+J22</f>
        <v>1275.9830000000002</v>
      </c>
      <c r="M22" s="570">
        <f>L22/$L$7</f>
        <v>0.01002139108563082</v>
      </c>
      <c r="N22" s="569">
        <v>1147.12</v>
      </c>
      <c r="O22" s="568">
        <v>899.7969999999998</v>
      </c>
      <c r="P22" s="568">
        <f>O22+N22</f>
        <v>2046.9169999999997</v>
      </c>
      <c r="Q22" s="668">
        <f>(L22/P22-1)</f>
        <v>-0.3766317833111942</v>
      </c>
    </row>
    <row r="23" spans="1:17" s="662" customFormat="1" ht="18" customHeight="1">
      <c r="A23" s="669" t="s">
        <v>300</v>
      </c>
      <c r="B23" s="569">
        <v>100.888</v>
      </c>
      <c r="C23" s="568">
        <v>51.926</v>
      </c>
      <c r="D23" s="568">
        <f>C23+B23</f>
        <v>152.81400000000002</v>
      </c>
      <c r="E23" s="570">
        <f>D23/$D$7</f>
        <v>0.010653427509928115</v>
      </c>
      <c r="F23" s="569">
        <v>39.31</v>
      </c>
      <c r="G23" s="568">
        <v>43.184999999999995</v>
      </c>
      <c r="H23" s="568">
        <f>G23+F23</f>
        <v>82.495</v>
      </c>
      <c r="I23" s="570">
        <f>(D23/H23-1)</f>
        <v>0.8524031759500577</v>
      </c>
      <c r="J23" s="569">
        <v>683.0949999999998</v>
      </c>
      <c r="K23" s="568">
        <v>383.40400000000005</v>
      </c>
      <c r="L23" s="568">
        <f>K23+J23</f>
        <v>1066.4989999999998</v>
      </c>
      <c r="M23" s="570">
        <f>L23/$L$7</f>
        <v>0.008376133201958161</v>
      </c>
      <c r="N23" s="569">
        <v>295.34899999999993</v>
      </c>
      <c r="O23" s="568">
        <v>423.488</v>
      </c>
      <c r="P23" s="568">
        <f>O23+N23</f>
        <v>718.837</v>
      </c>
      <c r="Q23" s="668">
        <f>(L23/P23-1)</f>
        <v>0.48364511008754385</v>
      </c>
    </row>
    <row r="24" spans="1:17" s="662" customFormat="1" ht="18" customHeight="1">
      <c r="A24" s="669" t="s">
        <v>323</v>
      </c>
      <c r="B24" s="569">
        <v>70.252</v>
      </c>
      <c r="C24" s="568">
        <v>81.807</v>
      </c>
      <c r="D24" s="568">
        <f>C24+B24</f>
        <v>152.059</v>
      </c>
      <c r="E24" s="570">
        <f>D24/$D$7</f>
        <v>0.010600792687398792</v>
      </c>
      <c r="F24" s="569">
        <v>60.5</v>
      </c>
      <c r="G24" s="568">
        <v>66.2</v>
      </c>
      <c r="H24" s="568">
        <f>G24+F24</f>
        <v>126.7</v>
      </c>
      <c r="I24" s="570">
        <f>(D24/H24-1)</f>
        <v>0.20014996053670076</v>
      </c>
      <c r="J24" s="569">
        <v>435.472</v>
      </c>
      <c r="K24" s="568">
        <v>553.664</v>
      </c>
      <c r="L24" s="568">
        <f>K24+J24</f>
        <v>989.136</v>
      </c>
      <c r="M24" s="570">
        <f>L24/$L$7</f>
        <v>0.007768535076781215</v>
      </c>
      <c r="N24" s="569">
        <v>638.8000000000001</v>
      </c>
      <c r="O24" s="568">
        <v>789.3000000000002</v>
      </c>
      <c r="P24" s="568">
        <f>O24+N24</f>
        <v>1428.1000000000004</v>
      </c>
      <c r="Q24" s="668">
        <f>(L24/P24-1)</f>
        <v>-0.3073762341572721</v>
      </c>
    </row>
    <row r="25" spans="1:17" s="662" customFormat="1" ht="18" customHeight="1">
      <c r="A25" s="669" t="s">
        <v>322</v>
      </c>
      <c r="B25" s="569">
        <v>54.576</v>
      </c>
      <c r="C25" s="568">
        <v>83.403</v>
      </c>
      <c r="D25" s="568">
        <f>C25+B25</f>
        <v>137.979</v>
      </c>
      <c r="E25" s="570">
        <f>D25/$D$7</f>
        <v>0.009619205533474494</v>
      </c>
      <c r="F25" s="569">
        <v>110.654</v>
      </c>
      <c r="G25" s="568">
        <v>191.11</v>
      </c>
      <c r="H25" s="568">
        <f>G25+F25</f>
        <v>301.764</v>
      </c>
      <c r="I25" s="570">
        <f>(D25/H25-1)</f>
        <v>-0.5427585795522328</v>
      </c>
      <c r="J25" s="569">
        <v>468.0949999999999</v>
      </c>
      <c r="K25" s="568">
        <v>769.2820000000002</v>
      </c>
      <c r="L25" s="568">
        <f>K25+J25</f>
        <v>1237.377</v>
      </c>
      <c r="M25" s="570">
        <f>L25/$L$7</f>
        <v>0.00971818498942745</v>
      </c>
      <c r="N25" s="569">
        <v>758.4610000000002</v>
      </c>
      <c r="O25" s="568">
        <v>1459.649</v>
      </c>
      <c r="P25" s="568">
        <f>O25+N25</f>
        <v>2218.11</v>
      </c>
      <c r="Q25" s="668">
        <f>(L25/P25-1)</f>
        <v>-0.4421480449571933</v>
      </c>
    </row>
    <row r="26" spans="1:17" s="662" customFormat="1" ht="18" customHeight="1">
      <c r="A26" s="669" t="s">
        <v>274</v>
      </c>
      <c r="B26" s="569">
        <v>50.40500000000001</v>
      </c>
      <c r="C26" s="568">
        <v>84.76700000000001</v>
      </c>
      <c r="D26" s="568">
        <f>C26+B26</f>
        <v>135.17200000000003</v>
      </c>
      <c r="E26" s="570">
        <f>D26/$D$7</f>
        <v>0.009423515537660184</v>
      </c>
      <c r="F26" s="569">
        <v>33.097</v>
      </c>
      <c r="G26" s="568">
        <v>81.404</v>
      </c>
      <c r="H26" s="568">
        <f>G26+F26</f>
        <v>114.501</v>
      </c>
      <c r="I26" s="570">
        <f>(D26/H26-1)</f>
        <v>0.18053117440022382</v>
      </c>
      <c r="J26" s="569">
        <v>414.033</v>
      </c>
      <c r="K26" s="568">
        <v>574.5530000000001</v>
      </c>
      <c r="L26" s="568">
        <f>K26+J26</f>
        <v>988.5860000000001</v>
      </c>
      <c r="M26" s="570">
        <f>L26/$L$7</f>
        <v>0.007764215454108268</v>
      </c>
      <c r="N26" s="569">
        <v>341.846</v>
      </c>
      <c r="O26" s="568">
        <v>502.008</v>
      </c>
      <c r="P26" s="568">
        <f>O26+N26</f>
        <v>843.854</v>
      </c>
      <c r="Q26" s="668">
        <f>(L26/P26-1)</f>
        <v>0.17151308164682533</v>
      </c>
    </row>
    <row r="27" spans="1:17" s="662" customFormat="1" ht="18" customHeight="1">
      <c r="A27" s="669" t="s">
        <v>296</v>
      </c>
      <c r="B27" s="569">
        <v>60.908</v>
      </c>
      <c r="C27" s="568">
        <v>67.2</v>
      </c>
      <c r="D27" s="568">
        <f>C27+B27</f>
        <v>128.108</v>
      </c>
      <c r="E27" s="570">
        <f>D27/$D$7</f>
        <v>0.00893104880077657</v>
      </c>
      <c r="F27" s="569">
        <v>76.253</v>
      </c>
      <c r="G27" s="568">
        <v>70.508</v>
      </c>
      <c r="H27" s="568">
        <f>G27+F27</f>
        <v>146.761</v>
      </c>
      <c r="I27" s="570">
        <f>(D27/H27-1)</f>
        <v>-0.1270977984614441</v>
      </c>
      <c r="J27" s="569">
        <v>532.7489999999997</v>
      </c>
      <c r="K27" s="568">
        <v>538.5310000000002</v>
      </c>
      <c r="L27" s="568">
        <f>K27+J27</f>
        <v>1071.2799999999997</v>
      </c>
      <c r="M27" s="570">
        <f>L27/$L$7</f>
        <v>0.008413682503775192</v>
      </c>
      <c r="N27" s="569">
        <v>524.4869999999999</v>
      </c>
      <c r="O27" s="568">
        <v>479.355</v>
      </c>
      <c r="P27" s="568">
        <f>O27+N27</f>
        <v>1003.8419999999999</v>
      </c>
      <c r="Q27" s="668">
        <f>(L27/P27-1)</f>
        <v>0.06717989484400921</v>
      </c>
    </row>
    <row r="28" spans="1:17" s="662" customFormat="1" ht="18" customHeight="1">
      <c r="A28" s="669" t="s">
        <v>297</v>
      </c>
      <c r="B28" s="569">
        <v>68.63900000000001</v>
      </c>
      <c r="C28" s="568">
        <v>23.996</v>
      </c>
      <c r="D28" s="568">
        <f>C28+B28</f>
        <v>92.635</v>
      </c>
      <c r="E28" s="570">
        <f>D28/$D$7</f>
        <v>0.006458048721859194</v>
      </c>
      <c r="F28" s="569">
        <v>75.407</v>
      </c>
      <c r="G28" s="568">
        <v>34.982</v>
      </c>
      <c r="H28" s="568">
        <f>G28+F28</f>
        <v>110.389</v>
      </c>
      <c r="I28" s="570">
        <f>(D28/H28-1)</f>
        <v>-0.16083124224333933</v>
      </c>
      <c r="J28" s="569">
        <v>595.5389999999996</v>
      </c>
      <c r="K28" s="568">
        <v>224.399</v>
      </c>
      <c r="L28" s="568">
        <f>K28+J28</f>
        <v>819.9379999999996</v>
      </c>
      <c r="M28" s="570">
        <f>L28/$L$7</f>
        <v>0.006439677773112933</v>
      </c>
      <c r="N28" s="569">
        <v>655.9239999999999</v>
      </c>
      <c r="O28" s="568">
        <v>292.47700000000003</v>
      </c>
      <c r="P28" s="568">
        <f>O28+N28</f>
        <v>948.4009999999998</v>
      </c>
      <c r="Q28" s="668">
        <f>(L28/P28-1)</f>
        <v>-0.13545219796267638</v>
      </c>
    </row>
    <row r="29" spans="1:17" s="662" customFormat="1" ht="18" customHeight="1">
      <c r="A29" s="669" t="s">
        <v>284</v>
      </c>
      <c r="B29" s="569">
        <v>24.317000000000004</v>
      </c>
      <c r="C29" s="568">
        <v>64.06</v>
      </c>
      <c r="D29" s="568">
        <f>C29+B29</f>
        <v>88.37700000000001</v>
      </c>
      <c r="E29" s="570">
        <f>D29/$D$7</f>
        <v>0.006161202265793167</v>
      </c>
      <c r="F29" s="569">
        <v>18.372</v>
      </c>
      <c r="G29" s="568">
        <v>58.123999999999995</v>
      </c>
      <c r="H29" s="568">
        <f>G29+F29</f>
        <v>76.496</v>
      </c>
      <c r="I29" s="570">
        <f>(D29/H29-1)</f>
        <v>0.15531531060447623</v>
      </c>
      <c r="J29" s="569">
        <v>195.313</v>
      </c>
      <c r="K29" s="568">
        <v>566.0890000000002</v>
      </c>
      <c r="L29" s="568">
        <f>K29+J29</f>
        <v>761.4020000000002</v>
      </c>
      <c r="M29" s="570">
        <f>L29/$L$7</f>
        <v>0.005979944258960721</v>
      </c>
      <c r="N29" s="569">
        <v>505.5710000000001</v>
      </c>
      <c r="O29" s="568">
        <v>894.088</v>
      </c>
      <c r="P29" s="568">
        <f>O29+N29</f>
        <v>1399.659</v>
      </c>
      <c r="Q29" s="668">
        <f>(L29/P29-1)</f>
        <v>-0.45600892788886427</v>
      </c>
    </row>
    <row r="30" spans="1:17" s="662" customFormat="1" ht="18" customHeight="1">
      <c r="A30" s="669" t="s">
        <v>302</v>
      </c>
      <c r="B30" s="569">
        <v>41.027</v>
      </c>
      <c r="C30" s="568">
        <v>41.934</v>
      </c>
      <c r="D30" s="568">
        <f>C30+B30</f>
        <v>82.961</v>
      </c>
      <c r="E30" s="570">
        <f>D30/$D$7</f>
        <v>0.0057836258435166035</v>
      </c>
      <c r="F30" s="569">
        <v>49.084999999999994</v>
      </c>
      <c r="G30" s="568">
        <v>38.623</v>
      </c>
      <c r="H30" s="568">
        <f>G30+F30</f>
        <v>87.708</v>
      </c>
      <c r="I30" s="570">
        <f>(D30/H30-1)</f>
        <v>-0.05412277101290641</v>
      </c>
      <c r="J30" s="569">
        <v>344.3219999999999</v>
      </c>
      <c r="K30" s="568">
        <v>368.3250000000002</v>
      </c>
      <c r="L30" s="568">
        <f>K30+J30</f>
        <v>712.6470000000002</v>
      </c>
      <c r="M30" s="570">
        <f>L30/$L$7</f>
        <v>0.0055970293436523435</v>
      </c>
      <c r="N30" s="569">
        <v>511.6760000000001</v>
      </c>
      <c r="O30" s="568">
        <v>447.4880000000001</v>
      </c>
      <c r="P30" s="568">
        <f>O30+N30</f>
        <v>959.1640000000002</v>
      </c>
      <c r="Q30" s="668">
        <f>(L30/P30-1)</f>
        <v>-0.2570123565938671</v>
      </c>
    </row>
    <row r="31" spans="1:17" s="662" customFormat="1" ht="18" customHeight="1">
      <c r="A31" s="669" t="s">
        <v>321</v>
      </c>
      <c r="B31" s="569">
        <v>17.8</v>
      </c>
      <c r="C31" s="568">
        <v>42.46</v>
      </c>
      <c r="D31" s="568">
        <f>C31+B31</f>
        <v>60.260000000000005</v>
      </c>
      <c r="E31" s="570">
        <f>D31/$D$7</f>
        <v>0.004201025702803855</v>
      </c>
      <c r="F31" s="569">
        <v>24.93</v>
      </c>
      <c r="G31" s="568">
        <v>43.480000000000004</v>
      </c>
      <c r="H31" s="568">
        <f>G31+F31</f>
        <v>68.41</v>
      </c>
      <c r="I31" s="570">
        <f>(D31/H31-1)</f>
        <v>-0.1191346294401402</v>
      </c>
      <c r="J31" s="569">
        <v>126.27</v>
      </c>
      <c r="K31" s="568">
        <v>203.57999999999998</v>
      </c>
      <c r="L31" s="568">
        <f>K31+J31</f>
        <v>329.84999999999997</v>
      </c>
      <c r="M31" s="570">
        <f>L31/$L$7</f>
        <v>0.0025905955248583445</v>
      </c>
      <c r="N31" s="569">
        <v>106.53999999999999</v>
      </c>
      <c r="O31" s="568">
        <v>184.82000000000002</v>
      </c>
      <c r="P31" s="568">
        <f>O31+N31</f>
        <v>291.36</v>
      </c>
      <c r="Q31" s="668">
        <f>(L31/P31-1)</f>
        <v>0.13210461285008224</v>
      </c>
    </row>
    <row r="32" spans="1:17" s="662" customFormat="1" ht="18" customHeight="1">
      <c r="A32" s="669" t="s">
        <v>289</v>
      </c>
      <c r="B32" s="569">
        <v>11.603999999999997</v>
      </c>
      <c r="C32" s="568">
        <v>38.106</v>
      </c>
      <c r="D32" s="568">
        <f>C32+B32</f>
        <v>49.71</v>
      </c>
      <c r="E32" s="570">
        <f>D32/$D$7</f>
        <v>0.0034655324873279054</v>
      </c>
      <c r="F32" s="569">
        <v>35.629000000000005</v>
      </c>
      <c r="G32" s="568">
        <v>83.887</v>
      </c>
      <c r="H32" s="568">
        <f>G32+F32</f>
        <v>119.516</v>
      </c>
      <c r="I32" s="570">
        <f>(D32/H32-1)</f>
        <v>-0.5840724254493123</v>
      </c>
      <c r="J32" s="569">
        <v>155.55400000000017</v>
      </c>
      <c r="K32" s="568">
        <v>477.2509999999996</v>
      </c>
      <c r="L32" s="568">
        <f>K32+J32</f>
        <v>632.8049999999997</v>
      </c>
      <c r="M32" s="570">
        <f>L32/$L$7</f>
        <v>0.004969961501009502</v>
      </c>
      <c r="N32" s="569">
        <v>326.3450000000002</v>
      </c>
      <c r="O32" s="568">
        <v>729.3490000000002</v>
      </c>
      <c r="P32" s="568">
        <f>O32+N32</f>
        <v>1055.6940000000004</v>
      </c>
      <c r="Q32" s="668">
        <f>(L32/P32-1)</f>
        <v>-0.40057914509318093</v>
      </c>
    </row>
    <row r="33" spans="1:17" s="662" customFormat="1" ht="18" customHeight="1">
      <c r="A33" s="669" t="s">
        <v>282</v>
      </c>
      <c r="B33" s="569">
        <v>24.203999999999997</v>
      </c>
      <c r="C33" s="568">
        <v>18.053999999999995</v>
      </c>
      <c r="D33" s="568">
        <f>C33+B33</f>
        <v>42.257999999999996</v>
      </c>
      <c r="E33" s="570">
        <f>D33/$D$7</f>
        <v>0.0029460163317139936</v>
      </c>
      <c r="F33" s="569">
        <v>39.201</v>
      </c>
      <c r="G33" s="568">
        <v>14.131999999999998</v>
      </c>
      <c r="H33" s="568">
        <f>G33+F33</f>
        <v>53.333</v>
      </c>
      <c r="I33" s="570">
        <f>(D33/H33-1)</f>
        <v>-0.20765754785967416</v>
      </c>
      <c r="J33" s="569">
        <v>241.0910000000001</v>
      </c>
      <c r="K33" s="568">
        <v>128.79500000000007</v>
      </c>
      <c r="L33" s="568">
        <f>K33+J33</f>
        <v>369.8860000000002</v>
      </c>
      <c r="M33" s="570">
        <f>L33/$L$7</f>
        <v>0.0029050326400113817</v>
      </c>
      <c r="N33" s="569">
        <v>189.23100000000002</v>
      </c>
      <c r="O33" s="568">
        <v>118.94300000000001</v>
      </c>
      <c r="P33" s="568">
        <f>O33+N33</f>
        <v>308.17400000000004</v>
      </c>
      <c r="Q33" s="668">
        <f>(L33/P33-1)</f>
        <v>0.20025050782999254</v>
      </c>
    </row>
    <row r="34" spans="1:17" s="662" customFormat="1" ht="18" customHeight="1">
      <c r="A34" s="669" t="s">
        <v>320</v>
      </c>
      <c r="B34" s="569">
        <v>17.94</v>
      </c>
      <c r="C34" s="568">
        <v>21.034</v>
      </c>
      <c r="D34" s="568">
        <f>C34+B34</f>
        <v>38.974000000000004</v>
      </c>
      <c r="E34" s="570">
        <f>D34/$D$7</f>
        <v>0.002717072282460628</v>
      </c>
      <c r="F34" s="569">
        <v>14.5</v>
      </c>
      <c r="G34" s="568">
        <v>16</v>
      </c>
      <c r="H34" s="568">
        <f>G34+F34</f>
        <v>30.5</v>
      </c>
      <c r="I34" s="570">
        <f>(D34/H34-1)</f>
        <v>0.2778360655737706</v>
      </c>
      <c r="J34" s="569">
        <v>143.82100000000003</v>
      </c>
      <c r="K34" s="568">
        <v>213.75399999999996</v>
      </c>
      <c r="L34" s="568">
        <f>K34+J34</f>
        <v>357.575</v>
      </c>
      <c r="M34" s="570">
        <f>L34/$L$7</f>
        <v>0.00280834377687198</v>
      </c>
      <c r="N34" s="569">
        <v>139.68</v>
      </c>
      <c r="O34" s="568">
        <v>192.1</v>
      </c>
      <c r="P34" s="568">
        <f>O34+N34</f>
        <v>331.78</v>
      </c>
      <c r="Q34" s="668">
        <f>(L34/P34-1)</f>
        <v>0.07774730242932071</v>
      </c>
    </row>
    <row r="35" spans="1:17" s="662" customFormat="1" ht="18" customHeight="1">
      <c r="A35" s="669" t="s">
        <v>267</v>
      </c>
      <c r="B35" s="569">
        <v>12.113000000000001</v>
      </c>
      <c r="C35" s="568">
        <v>22.717</v>
      </c>
      <c r="D35" s="568">
        <f>C35+B35</f>
        <v>34.83</v>
      </c>
      <c r="E35" s="570">
        <f>D35/$D$7</f>
        <v>0.002428173336021544</v>
      </c>
      <c r="F35" s="569">
        <v>6.834</v>
      </c>
      <c r="G35" s="568">
        <v>7.981</v>
      </c>
      <c r="H35" s="568">
        <f>G35+F35</f>
        <v>14.815</v>
      </c>
      <c r="I35" s="570">
        <f>(D35/H35-1)</f>
        <v>1.350995612554843</v>
      </c>
      <c r="J35" s="569">
        <v>89.72700000000002</v>
      </c>
      <c r="K35" s="568">
        <v>149.80399999999997</v>
      </c>
      <c r="L35" s="568">
        <f>K35+J35</f>
        <v>239.531</v>
      </c>
      <c r="M35" s="570">
        <f>L35/$L$7</f>
        <v>0.0018812427972255397</v>
      </c>
      <c r="N35" s="569">
        <v>59.30000000000001</v>
      </c>
      <c r="O35" s="568">
        <v>98.34099999999998</v>
      </c>
      <c r="P35" s="568">
        <f>O35+N35</f>
        <v>157.641</v>
      </c>
      <c r="Q35" s="668">
        <f>(L35/P35-1)</f>
        <v>0.5194714572985455</v>
      </c>
    </row>
    <row r="36" spans="1:17" s="662" customFormat="1" ht="18" customHeight="1">
      <c r="A36" s="669" t="s">
        <v>288</v>
      </c>
      <c r="B36" s="569">
        <v>11.309000000000001</v>
      </c>
      <c r="C36" s="568">
        <v>23.422000000000004</v>
      </c>
      <c r="D36" s="568">
        <f>C36+B36</f>
        <v>34.73100000000001</v>
      </c>
      <c r="E36" s="570">
        <f>D36/$D$7</f>
        <v>0.0024212715513455144</v>
      </c>
      <c r="F36" s="569">
        <v>27.027</v>
      </c>
      <c r="G36" s="568">
        <v>42.30500000000001</v>
      </c>
      <c r="H36" s="568">
        <f>G36+F36</f>
        <v>69.33200000000001</v>
      </c>
      <c r="I36" s="570">
        <f>(D36/H36-1)</f>
        <v>-0.49906248197080705</v>
      </c>
      <c r="J36" s="569">
        <v>70.24900000000004</v>
      </c>
      <c r="K36" s="568">
        <v>198.95300000000006</v>
      </c>
      <c r="L36" s="568">
        <f>K36+J36</f>
        <v>269.2020000000001</v>
      </c>
      <c r="M36" s="570">
        <f>L36/$L$7</f>
        <v>0.0021142746596420083</v>
      </c>
      <c r="N36" s="569">
        <v>430.7849999999999</v>
      </c>
      <c r="O36" s="568">
        <v>596.2189999999998</v>
      </c>
      <c r="P36" s="568">
        <f>O36+N36</f>
        <v>1027.0039999999997</v>
      </c>
      <c r="Q36" s="668">
        <f>(L36/P36-1)</f>
        <v>-0.7378763860705506</v>
      </c>
    </row>
    <row r="37" spans="1:17" s="662" customFormat="1" ht="18" customHeight="1">
      <c r="A37" s="669" t="s">
        <v>278</v>
      </c>
      <c r="B37" s="569">
        <v>23.275</v>
      </c>
      <c r="C37" s="568">
        <v>10.407</v>
      </c>
      <c r="D37" s="568">
        <f>C37+B37</f>
        <v>33.682</v>
      </c>
      <c r="E37" s="570">
        <f>D37/$D$7</f>
        <v>0.0023481405197782845</v>
      </c>
      <c r="F37" s="569">
        <v>14.664</v>
      </c>
      <c r="G37" s="568">
        <v>5.059</v>
      </c>
      <c r="H37" s="568">
        <f>G37+F37</f>
        <v>19.723</v>
      </c>
      <c r="I37" s="570">
        <f>(D37/H37-1)</f>
        <v>0.7077523703290576</v>
      </c>
      <c r="J37" s="569">
        <v>174.58399999999997</v>
      </c>
      <c r="K37" s="568">
        <v>41.352999999999994</v>
      </c>
      <c r="L37" s="568">
        <f>K37+J37</f>
        <v>215.93699999999995</v>
      </c>
      <c r="M37" s="570">
        <f>L37/$L$7</f>
        <v>0.0016959388384154505</v>
      </c>
      <c r="N37" s="569">
        <v>97.817</v>
      </c>
      <c r="O37" s="568">
        <v>40.342999999999996</v>
      </c>
      <c r="P37" s="568">
        <f>O37+N37</f>
        <v>138.16</v>
      </c>
      <c r="Q37" s="668">
        <f>(L37/P37-1)</f>
        <v>0.5629487550665893</v>
      </c>
    </row>
    <row r="38" spans="1:17" s="662" customFormat="1" ht="18" customHeight="1">
      <c r="A38" s="669" t="s">
        <v>295</v>
      </c>
      <c r="B38" s="569">
        <v>8.548</v>
      </c>
      <c r="C38" s="568">
        <v>22.114</v>
      </c>
      <c r="D38" s="568">
        <f>C38+B38</f>
        <v>30.662</v>
      </c>
      <c r="E38" s="570">
        <f>D38/$D$7</f>
        <v>0.0021376012296609984</v>
      </c>
      <c r="F38" s="569">
        <v>6.5249999999999995</v>
      </c>
      <c r="G38" s="568">
        <v>18.658</v>
      </c>
      <c r="H38" s="568">
        <f>G38+F38</f>
        <v>25.183</v>
      </c>
      <c r="I38" s="570">
        <f>(D38/H38-1)</f>
        <v>0.21756740658380647</v>
      </c>
      <c r="J38" s="569">
        <v>62.465999999999994</v>
      </c>
      <c r="K38" s="568">
        <v>159.02399999999992</v>
      </c>
      <c r="L38" s="568">
        <f>K38+J38</f>
        <v>221.4899999999999</v>
      </c>
      <c r="M38" s="570">
        <f>L38/$L$7</f>
        <v>0.00173955131969342</v>
      </c>
      <c r="N38" s="569">
        <v>60.174000000000014</v>
      </c>
      <c r="O38" s="568">
        <v>141.49400000000003</v>
      </c>
      <c r="P38" s="568">
        <f>O38+N38</f>
        <v>201.66800000000003</v>
      </c>
      <c r="Q38" s="668">
        <f>(L38/P38-1)</f>
        <v>0.09829025923795465</v>
      </c>
    </row>
    <row r="39" spans="1:17" s="662" customFormat="1" ht="18" customHeight="1">
      <c r="A39" s="669" t="s">
        <v>319</v>
      </c>
      <c r="B39" s="569">
        <v>8.14</v>
      </c>
      <c r="C39" s="568">
        <v>21.04</v>
      </c>
      <c r="D39" s="568">
        <f>C39+B39</f>
        <v>29.18</v>
      </c>
      <c r="E39" s="570">
        <f>D39/$D$7</f>
        <v>0.002034283604510728</v>
      </c>
      <c r="F39" s="569">
        <v>17.87</v>
      </c>
      <c r="G39" s="568">
        <v>28.18</v>
      </c>
      <c r="H39" s="568">
        <f>G39+F39</f>
        <v>46.05</v>
      </c>
      <c r="I39" s="570">
        <f>(D39/H39-1)</f>
        <v>-0.3663409337676439</v>
      </c>
      <c r="J39" s="569">
        <v>76.724</v>
      </c>
      <c r="K39" s="568">
        <v>157.48000000000002</v>
      </c>
      <c r="L39" s="568">
        <f>K39+J39</f>
        <v>234.204</v>
      </c>
      <c r="M39" s="570">
        <f>L39/$L$7</f>
        <v>0.0018394052881731812</v>
      </c>
      <c r="N39" s="569">
        <v>93.61000000000001</v>
      </c>
      <c r="O39" s="568">
        <v>180.35000000000002</v>
      </c>
      <c r="P39" s="568">
        <f>O39+N39</f>
        <v>273.96000000000004</v>
      </c>
      <c r="Q39" s="668">
        <f>(L39/P39-1)</f>
        <v>-0.1451160753394657</v>
      </c>
    </row>
    <row r="40" spans="1:17" s="662" customFormat="1" ht="18" customHeight="1">
      <c r="A40" s="669" t="s">
        <v>294</v>
      </c>
      <c r="B40" s="569">
        <v>9.488</v>
      </c>
      <c r="C40" s="568">
        <v>19.161999999999992</v>
      </c>
      <c r="D40" s="568">
        <f>C40+B40</f>
        <v>28.64999999999999</v>
      </c>
      <c r="E40" s="570">
        <f>D40/$D$7</f>
        <v>0.0019973346562451107</v>
      </c>
      <c r="F40" s="569">
        <v>22.474</v>
      </c>
      <c r="G40" s="568">
        <v>30.186999999999998</v>
      </c>
      <c r="H40" s="568">
        <f>G40+F40</f>
        <v>52.661</v>
      </c>
      <c r="I40" s="570">
        <f>(D40/H40-1)</f>
        <v>-0.455954121646</v>
      </c>
      <c r="J40" s="569">
        <v>124.29499999999994</v>
      </c>
      <c r="K40" s="568">
        <v>192.24900000000002</v>
      </c>
      <c r="L40" s="568">
        <f>K40+J40</f>
        <v>316.544</v>
      </c>
      <c r="M40" s="570">
        <f>L40/$L$7</f>
        <v>0.0024860920716106107</v>
      </c>
      <c r="N40" s="569">
        <v>110.74200000000002</v>
      </c>
      <c r="O40" s="568">
        <v>172.041</v>
      </c>
      <c r="P40" s="568">
        <f>O40+N40</f>
        <v>282.783</v>
      </c>
      <c r="Q40" s="668">
        <f>(L40/P40-1)</f>
        <v>0.11938836492999916</v>
      </c>
    </row>
    <row r="41" spans="1:17" s="662" customFormat="1" ht="18" customHeight="1">
      <c r="A41" s="669" t="s">
        <v>318</v>
      </c>
      <c r="B41" s="569">
        <v>5</v>
      </c>
      <c r="C41" s="568">
        <v>16.8</v>
      </c>
      <c r="D41" s="568">
        <f>C41+B41</f>
        <v>21.8</v>
      </c>
      <c r="E41" s="570">
        <f>D41/$D$7</f>
        <v>0.0015197869286612017</v>
      </c>
      <c r="F41" s="569">
        <v>1.5</v>
      </c>
      <c r="G41" s="568"/>
      <c r="H41" s="568">
        <f>G41+F41</f>
        <v>1.5</v>
      </c>
      <c r="I41" s="570">
        <f>(D41/H41-1)</f>
        <v>13.533333333333333</v>
      </c>
      <c r="J41" s="569">
        <v>35.04</v>
      </c>
      <c r="K41" s="568">
        <v>88.3</v>
      </c>
      <c r="L41" s="568">
        <f>K41+J41</f>
        <v>123.34</v>
      </c>
      <c r="M41" s="570">
        <f>L41/$L$7</f>
        <v>0.0009686950190572329</v>
      </c>
      <c r="N41" s="569">
        <v>25.8</v>
      </c>
      <c r="O41" s="568">
        <v>79.4</v>
      </c>
      <c r="P41" s="568">
        <f>O41+N41</f>
        <v>105.2</v>
      </c>
      <c r="Q41" s="668">
        <f>(L41/P41-1)</f>
        <v>0.17243346007604554</v>
      </c>
    </row>
    <row r="42" spans="1:17" s="662" customFormat="1" ht="18" customHeight="1">
      <c r="A42" s="669" t="s">
        <v>279</v>
      </c>
      <c r="B42" s="569">
        <v>14.700999999999999</v>
      </c>
      <c r="C42" s="568">
        <v>2.1020000000000003</v>
      </c>
      <c r="D42" s="568">
        <f>C42+B42</f>
        <v>16.802999999999997</v>
      </c>
      <c r="E42" s="570">
        <f>D42/$D$7</f>
        <v>0.001171421090013494</v>
      </c>
      <c r="F42" s="569">
        <v>25.342</v>
      </c>
      <c r="G42" s="568">
        <v>15.977</v>
      </c>
      <c r="H42" s="568">
        <f>G42+F42</f>
        <v>41.319</v>
      </c>
      <c r="I42" s="570">
        <f>(D42/H42-1)</f>
        <v>-0.5933347854497932</v>
      </c>
      <c r="J42" s="569">
        <v>106.27099999999999</v>
      </c>
      <c r="K42" s="568">
        <v>29.153000000000002</v>
      </c>
      <c r="L42" s="568">
        <f>K42+J42</f>
        <v>135.42399999999998</v>
      </c>
      <c r="M42" s="570">
        <f>L42/$L$7</f>
        <v>0.0010636010561116157</v>
      </c>
      <c r="N42" s="569">
        <v>181.359</v>
      </c>
      <c r="O42" s="568">
        <v>70.07600000000001</v>
      </c>
      <c r="P42" s="568">
        <f>O42+N42</f>
        <v>251.435</v>
      </c>
      <c r="Q42" s="668">
        <f>(L42/P42-1)</f>
        <v>-0.4613955893173187</v>
      </c>
    </row>
    <row r="43" spans="1:17" s="662" customFormat="1" ht="18" customHeight="1">
      <c r="A43" s="669" t="s">
        <v>287</v>
      </c>
      <c r="B43" s="569">
        <v>3.566</v>
      </c>
      <c r="C43" s="568">
        <v>12.807</v>
      </c>
      <c r="D43" s="568">
        <f>C43+B43</f>
        <v>16.373</v>
      </c>
      <c r="E43" s="570">
        <f>D43/$D$7</f>
        <v>0.0011414436414206356</v>
      </c>
      <c r="F43" s="569">
        <v>6.214</v>
      </c>
      <c r="G43" s="568">
        <v>19.124000000000002</v>
      </c>
      <c r="H43" s="568">
        <f>G43+F43</f>
        <v>25.338</v>
      </c>
      <c r="I43" s="570">
        <f>(D43/H43-1)</f>
        <v>-0.3538164022416923</v>
      </c>
      <c r="J43" s="569">
        <v>58.303000000000004</v>
      </c>
      <c r="K43" s="568">
        <v>125.25700000000005</v>
      </c>
      <c r="L43" s="568">
        <f>K43+J43</f>
        <v>183.56000000000006</v>
      </c>
      <c r="M43" s="570">
        <f>L43/$L$7</f>
        <v>0.0014416544324480762</v>
      </c>
      <c r="N43" s="569">
        <v>54.84799999999998</v>
      </c>
      <c r="O43" s="568">
        <v>134.566</v>
      </c>
      <c r="P43" s="568">
        <f>O43+N43</f>
        <v>189.414</v>
      </c>
      <c r="Q43" s="668">
        <f>(L43/P43-1)</f>
        <v>-0.030905846452743302</v>
      </c>
    </row>
    <row r="44" spans="1:17" s="662" customFormat="1" ht="18" customHeight="1">
      <c r="A44" s="669" t="s">
        <v>317</v>
      </c>
      <c r="B44" s="569">
        <v>5.109999999999999</v>
      </c>
      <c r="C44" s="568">
        <v>11.219999999999999</v>
      </c>
      <c r="D44" s="568">
        <f>C44+B44</f>
        <v>16.33</v>
      </c>
      <c r="E44" s="570">
        <f>D44/$D$7</f>
        <v>0.0011384458965613495</v>
      </c>
      <c r="F44" s="569">
        <v>12.7</v>
      </c>
      <c r="G44" s="568">
        <v>12.62</v>
      </c>
      <c r="H44" s="568">
        <f>G44+F44</f>
        <v>25.32</v>
      </c>
      <c r="I44" s="570">
        <f>(D44/H44-1)</f>
        <v>-0.35505529225908383</v>
      </c>
      <c r="J44" s="569">
        <v>76.25</v>
      </c>
      <c r="K44" s="568">
        <v>116.19999999999999</v>
      </c>
      <c r="L44" s="568">
        <f>K44+J44</f>
        <v>192.45</v>
      </c>
      <c r="M44" s="570">
        <f>L44/$L$7</f>
        <v>0.0015114752425617354</v>
      </c>
      <c r="N44" s="569">
        <v>87.32</v>
      </c>
      <c r="O44" s="568">
        <v>85.42</v>
      </c>
      <c r="P44" s="568">
        <f>O44+N44</f>
        <v>172.74</v>
      </c>
      <c r="Q44" s="668">
        <f>(L44/P44-1)</f>
        <v>0.11410211879124676</v>
      </c>
    </row>
    <row r="45" spans="1:17" s="662" customFormat="1" ht="18" customHeight="1">
      <c r="A45" s="669" t="s">
        <v>316</v>
      </c>
      <c r="B45" s="569">
        <v>4.83</v>
      </c>
      <c r="C45" s="568">
        <v>10.86</v>
      </c>
      <c r="D45" s="568">
        <f>C45+B45</f>
        <v>15.69</v>
      </c>
      <c r="E45" s="570">
        <f>D45/$D$7</f>
        <v>0.0010938282986556998</v>
      </c>
      <c r="F45" s="569">
        <v>13.3</v>
      </c>
      <c r="G45" s="568">
        <v>15.8</v>
      </c>
      <c r="H45" s="568">
        <f>G45+F45</f>
        <v>29.1</v>
      </c>
      <c r="I45" s="570">
        <f>(D45/H45-1)</f>
        <v>-0.46082474226804127</v>
      </c>
      <c r="J45" s="569">
        <v>55.769999999999996</v>
      </c>
      <c r="K45" s="568">
        <v>74.26</v>
      </c>
      <c r="L45" s="568">
        <f>K45+J45</f>
        <v>130.03</v>
      </c>
      <c r="M45" s="570">
        <f>L45/$L$7</f>
        <v>0.0010212373384790984</v>
      </c>
      <c r="N45" s="569">
        <v>101.39999999999999</v>
      </c>
      <c r="O45" s="568">
        <v>113.10000000000001</v>
      </c>
      <c r="P45" s="568">
        <f>O45+N45</f>
        <v>214.5</v>
      </c>
      <c r="Q45" s="668">
        <f>(L45/P45-1)</f>
        <v>-0.3937995337995338</v>
      </c>
    </row>
    <row r="46" spans="1:17" s="662" customFormat="1" ht="18" customHeight="1">
      <c r="A46" s="669" t="s">
        <v>292</v>
      </c>
      <c r="B46" s="569">
        <v>6.082999999999999</v>
      </c>
      <c r="C46" s="568">
        <v>7.363999999999999</v>
      </c>
      <c r="D46" s="568">
        <f>C46+B46</f>
        <v>13.447</v>
      </c>
      <c r="E46" s="570">
        <f>D46/$D$7</f>
        <v>0.0009374575609957421</v>
      </c>
      <c r="F46" s="569">
        <v>11.823</v>
      </c>
      <c r="G46" s="568">
        <v>21.256</v>
      </c>
      <c r="H46" s="568">
        <f>G46+F46</f>
        <v>33.079</v>
      </c>
      <c r="I46" s="570">
        <f>(D46/H46-1)</f>
        <v>-0.5934883158499351</v>
      </c>
      <c r="J46" s="569">
        <v>74.19700000000003</v>
      </c>
      <c r="K46" s="568">
        <v>84.13600000000005</v>
      </c>
      <c r="L46" s="568">
        <f>K46+J46</f>
        <v>158.33300000000008</v>
      </c>
      <c r="M46" s="570">
        <f>L46/$L$7</f>
        <v>0.001243525121229033</v>
      </c>
      <c r="N46" s="569">
        <v>76.82100000000001</v>
      </c>
      <c r="O46" s="568">
        <v>122.306</v>
      </c>
      <c r="P46" s="568">
        <f>O46+N46</f>
        <v>199.127</v>
      </c>
      <c r="Q46" s="668">
        <f>(L46/P46-1)</f>
        <v>-0.2048642323743135</v>
      </c>
    </row>
    <row r="47" spans="1:17" s="662" customFormat="1" ht="18" customHeight="1">
      <c r="A47" s="669" t="s">
        <v>315</v>
      </c>
      <c r="B47" s="569">
        <v>5</v>
      </c>
      <c r="C47" s="568">
        <v>7.5</v>
      </c>
      <c r="D47" s="568">
        <f>C47+B47</f>
        <v>12.5</v>
      </c>
      <c r="E47" s="570">
        <f>D47/$D$7</f>
        <v>0.0008714374590947257</v>
      </c>
      <c r="F47" s="569">
        <v>2.5999999999999996</v>
      </c>
      <c r="G47" s="568">
        <v>5</v>
      </c>
      <c r="H47" s="568">
        <f>G47+F47</f>
        <v>7.6</v>
      </c>
      <c r="I47" s="570">
        <f>(D47/H47-1)</f>
        <v>0.6447368421052633</v>
      </c>
      <c r="J47" s="569">
        <v>31.9</v>
      </c>
      <c r="K47" s="568">
        <v>55</v>
      </c>
      <c r="L47" s="568">
        <f>K47+J47</f>
        <v>86.9</v>
      </c>
      <c r="M47" s="570">
        <f>L47/$L$7</f>
        <v>0.000682500382325876</v>
      </c>
      <c r="N47" s="569">
        <v>18.999999999999996</v>
      </c>
      <c r="O47" s="568">
        <v>40.019999999999996</v>
      </c>
      <c r="P47" s="568">
        <f>O47+N47</f>
        <v>59.019999999999996</v>
      </c>
      <c r="Q47" s="668">
        <f>(L47/P47-1)</f>
        <v>0.4723822433073537</v>
      </c>
    </row>
    <row r="48" spans="1:17" s="662" customFormat="1" ht="18" customHeight="1">
      <c r="A48" s="669" t="s">
        <v>314</v>
      </c>
      <c r="B48" s="569">
        <v>3</v>
      </c>
      <c r="C48" s="568">
        <v>7.8</v>
      </c>
      <c r="D48" s="568">
        <f>C48+B48</f>
        <v>10.8</v>
      </c>
      <c r="E48" s="570">
        <f>D48/$D$7</f>
        <v>0.0007529219646578431</v>
      </c>
      <c r="F48" s="569">
        <v>5.1</v>
      </c>
      <c r="G48" s="568">
        <v>44.599999999999994</v>
      </c>
      <c r="H48" s="568">
        <f>G48+F48</f>
        <v>49.699999999999996</v>
      </c>
      <c r="I48" s="570">
        <f>(D48/H48-1)</f>
        <v>-0.7826961770623742</v>
      </c>
      <c r="J48" s="569">
        <v>47.3</v>
      </c>
      <c r="K48" s="568">
        <v>173.70000000000002</v>
      </c>
      <c r="L48" s="568">
        <f>K48+J48</f>
        <v>221</v>
      </c>
      <c r="M48" s="570">
        <f>L48/$L$7</f>
        <v>0.0017357029285847937</v>
      </c>
      <c r="N48" s="569">
        <v>52.72</v>
      </c>
      <c r="O48" s="568">
        <v>390.69999999999993</v>
      </c>
      <c r="P48" s="568">
        <f>O48+N48</f>
        <v>443.41999999999996</v>
      </c>
      <c r="Q48" s="668">
        <f>(L48/P48-1)</f>
        <v>-0.5016011907446665</v>
      </c>
    </row>
    <row r="49" spans="1:17" s="662" customFormat="1" ht="18" customHeight="1">
      <c r="A49" s="669" t="s">
        <v>313</v>
      </c>
      <c r="B49" s="569">
        <v>4.9399999999999995</v>
      </c>
      <c r="C49" s="568">
        <v>4.358</v>
      </c>
      <c r="D49" s="568">
        <f>C49+B49</f>
        <v>9.297999999999998</v>
      </c>
      <c r="E49" s="570">
        <f>D49/$D$7</f>
        <v>0.0006482100395730207</v>
      </c>
      <c r="F49" s="569">
        <v>17.558</v>
      </c>
      <c r="G49" s="568">
        <v>20.904</v>
      </c>
      <c r="H49" s="568">
        <f>G49+F49</f>
        <v>38.462</v>
      </c>
      <c r="I49" s="570">
        <f>(D49/H49-1)</f>
        <v>-0.7582549009411887</v>
      </c>
      <c r="J49" s="569">
        <v>83.79099999999998</v>
      </c>
      <c r="K49" s="568">
        <v>77.038</v>
      </c>
      <c r="L49" s="568">
        <f>K49+J49</f>
        <v>160.82899999999998</v>
      </c>
      <c r="M49" s="570">
        <f>L49/$L$7</f>
        <v>0.0012631283543048134</v>
      </c>
      <c r="N49" s="569">
        <v>696.9870000000002</v>
      </c>
      <c r="O49" s="568">
        <v>146.29100000000003</v>
      </c>
      <c r="P49" s="568">
        <f>O49+N49</f>
        <v>843.2780000000002</v>
      </c>
      <c r="Q49" s="668">
        <f>(L49/P49-1)</f>
        <v>-0.8092811623213223</v>
      </c>
    </row>
    <row r="50" spans="1:17" s="662" customFormat="1" ht="18" customHeight="1">
      <c r="A50" s="669" t="s">
        <v>277</v>
      </c>
      <c r="B50" s="569">
        <v>3.4739999999999998</v>
      </c>
      <c r="C50" s="568">
        <v>5.586</v>
      </c>
      <c r="D50" s="568">
        <f>C50+B50</f>
        <v>9.06</v>
      </c>
      <c r="E50" s="570">
        <f>D50/$D$7</f>
        <v>0.0006316178703518573</v>
      </c>
      <c r="F50" s="569">
        <v>2.607</v>
      </c>
      <c r="G50" s="568">
        <v>6.940999999999999</v>
      </c>
      <c r="H50" s="568">
        <f>G50+F50</f>
        <v>9.547999999999998</v>
      </c>
      <c r="I50" s="570">
        <f>(D50/H50-1)</f>
        <v>-0.051110180142437955</v>
      </c>
      <c r="J50" s="569">
        <v>32.76199999999999</v>
      </c>
      <c r="K50" s="568">
        <v>59.98300000000001</v>
      </c>
      <c r="L50" s="568">
        <f>K50+J50</f>
        <v>92.745</v>
      </c>
      <c r="M50" s="570">
        <f>L50/$L$7</f>
        <v>0.0007284061905502114</v>
      </c>
      <c r="N50" s="569">
        <v>25.296000000000003</v>
      </c>
      <c r="O50" s="568">
        <v>70.75499999999998</v>
      </c>
      <c r="P50" s="568">
        <f>O50+N50</f>
        <v>96.05099999999999</v>
      </c>
      <c r="Q50" s="668">
        <f>(L50/P50-1)</f>
        <v>-0.034419214792141495</v>
      </c>
    </row>
    <row r="51" spans="1:17" s="662" customFormat="1" ht="18" customHeight="1">
      <c r="A51" s="669" t="s">
        <v>276</v>
      </c>
      <c r="B51" s="569">
        <v>2.221</v>
      </c>
      <c r="C51" s="568">
        <v>6.322</v>
      </c>
      <c r="D51" s="568">
        <f>C51+B51</f>
        <v>8.543</v>
      </c>
      <c r="E51" s="570">
        <f>D51/$D$7</f>
        <v>0.0005955752170436993</v>
      </c>
      <c r="F51" s="569">
        <v>8.28</v>
      </c>
      <c r="G51" s="568">
        <v>12.991999999999999</v>
      </c>
      <c r="H51" s="568">
        <f>G51+F51</f>
        <v>21.272</v>
      </c>
      <c r="I51" s="570">
        <f>(D51/H51-1)</f>
        <v>-0.598392252726589</v>
      </c>
      <c r="J51" s="569">
        <v>37.41</v>
      </c>
      <c r="K51" s="568">
        <v>71.033</v>
      </c>
      <c r="L51" s="568">
        <f>K51+J51</f>
        <v>108.443</v>
      </c>
      <c r="M51" s="570">
        <f>L51/$L$7</f>
        <v>0.0008516960754955692</v>
      </c>
      <c r="N51" s="569">
        <v>71.521</v>
      </c>
      <c r="O51" s="568">
        <v>107.37500000000001</v>
      </c>
      <c r="P51" s="568">
        <f>O51+N51</f>
        <v>178.89600000000002</v>
      </c>
      <c r="Q51" s="668">
        <f>(L51/P51-1)</f>
        <v>-0.3938209909668188</v>
      </c>
    </row>
    <row r="52" spans="1:17" s="662" customFormat="1" ht="18" customHeight="1">
      <c r="A52" s="669" t="s">
        <v>275</v>
      </c>
      <c r="B52" s="569">
        <v>1.319</v>
      </c>
      <c r="C52" s="568">
        <v>7.176</v>
      </c>
      <c r="D52" s="568">
        <f>C52+B52</f>
        <v>8.495000000000001</v>
      </c>
      <c r="E52" s="570">
        <f>D52/$D$7</f>
        <v>0.0005922288972007757</v>
      </c>
      <c r="F52" s="569">
        <v>18.865000000000002</v>
      </c>
      <c r="G52" s="568">
        <v>21.259</v>
      </c>
      <c r="H52" s="568">
        <f>G52+F52</f>
        <v>40.124</v>
      </c>
      <c r="I52" s="570">
        <f>(D52/H52-1)</f>
        <v>-0.788281327883561</v>
      </c>
      <c r="J52" s="569">
        <v>185.06300000000005</v>
      </c>
      <c r="K52" s="568">
        <v>193.72000000000003</v>
      </c>
      <c r="L52" s="568">
        <f>K52+J52</f>
        <v>378.7830000000001</v>
      </c>
      <c r="M52" s="570">
        <f>L52/$L$7</f>
        <v>0.0029749084271408783</v>
      </c>
      <c r="N52" s="569">
        <v>243.49900000000002</v>
      </c>
      <c r="O52" s="568">
        <v>274.979</v>
      </c>
      <c r="P52" s="568">
        <f>O52+N52</f>
        <v>518.4780000000001</v>
      </c>
      <c r="Q52" s="668">
        <f>(L52/P52-1)</f>
        <v>-0.2694328399662087</v>
      </c>
    </row>
    <row r="53" spans="1:17" s="662" customFormat="1" ht="18" customHeight="1">
      <c r="A53" s="669" t="s">
        <v>291</v>
      </c>
      <c r="B53" s="569">
        <v>3.364</v>
      </c>
      <c r="C53" s="568">
        <v>4.888</v>
      </c>
      <c r="D53" s="568">
        <f>C53+B53</f>
        <v>8.251999999999999</v>
      </c>
      <c r="E53" s="570">
        <f>D53/$D$7</f>
        <v>0.000575288152995974</v>
      </c>
      <c r="F53" s="569">
        <v>11.426000000000002</v>
      </c>
      <c r="G53" s="568">
        <v>10.116</v>
      </c>
      <c r="H53" s="568">
        <f>G53+F53</f>
        <v>21.542</v>
      </c>
      <c r="I53" s="570">
        <f>(D53/H53-1)</f>
        <v>-0.6169343607835857</v>
      </c>
      <c r="J53" s="569">
        <v>35.469999999999985</v>
      </c>
      <c r="K53" s="568">
        <v>44.727999999999994</v>
      </c>
      <c r="L53" s="568">
        <f>K53+J53</f>
        <v>80.19799999999998</v>
      </c>
      <c r="M53" s="570">
        <f>L53/$L$7</f>
        <v>0.000629863816591146</v>
      </c>
      <c r="N53" s="569">
        <v>63.07600000000002</v>
      </c>
      <c r="O53" s="568">
        <v>65.43999999999996</v>
      </c>
      <c r="P53" s="568">
        <f>O53+N53</f>
        <v>128.51599999999996</v>
      </c>
      <c r="Q53" s="668">
        <f>(L53/P53-1)</f>
        <v>-0.3759687509726415</v>
      </c>
    </row>
    <row r="54" spans="1:17" s="662" customFormat="1" ht="18" customHeight="1">
      <c r="A54" s="669" t="s">
        <v>293</v>
      </c>
      <c r="B54" s="569">
        <v>2.113</v>
      </c>
      <c r="C54" s="568">
        <v>6.122999999999999</v>
      </c>
      <c r="D54" s="568">
        <f>C54+B54</f>
        <v>8.235999999999999</v>
      </c>
      <c r="E54" s="570">
        <f>D54/$D$7</f>
        <v>0.0005741727130483328</v>
      </c>
      <c r="F54" s="569">
        <v>6.6739999999999995</v>
      </c>
      <c r="G54" s="568">
        <v>10.43</v>
      </c>
      <c r="H54" s="568">
        <f>G54+F54</f>
        <v>17.104</v>
      </c>
      <c r="I54" s="570">
        <f>(D54/H54-1)</f>
        <v>-0.5184752104770814</v>
      </c>
      <c r="J54" s="569">
        <v>53.50299999999999</v>
      </c>
      <c r="K54" s="568">
        <v>101.32399999999998</v>
      </c>
      <c r="L54" s="568">
        <f>K54+J54</f>
        <v>154.82699999999997</v>
      </c>
      <c r="M54" s="570">
        <f>L54/$L$7</f>
        <v>0.0012159894901538364</v>
      </c>
      <c r="N54" s="569">
        <v>82.70500000000001</v>
      </c>
      <c r="O54" s="568">
        <v>113.936</v>
      </c>
      <c r="P54" s="568">
        <f>O54+N54</f>
        <v>196.64100000000002</v>
      </c>
      <c r="Q54" s="668">
        <f>(L54/P54-1)</f>
        <v>-0.21264131081514048</v>
      </c>
    </row>
    <row r="55" spans="1:17" s="662" customFormat="1" ht="18" customHeight="1">
      <c r="A55" s="669" t="s">
        <v>312</v>
      </c>
      <c r="B55" s="569">
        <v>3.02</v>
      </c>
      <c r="C55" s="568">
        <v>4.367</v>
      </c>
      <c r="D55" s="568">
        <f>C55+B55</f>
        <v>7.3870000000000005</v>
      </c>
      <c r="E55" s="570">
        <f>D55/$D$7</f>
        <v>0.0005149846808266192</v>
      </c>
      <c r="F55" s="569">
        <v>8.440999999999999</v>
      </c>
      <c r="G55" s="568">
        <v>8.74</v>
      </c>
      <c r="H55" s="568">
        <f>G55+F55</f>
        <v>17.180999999999997</v>
      </c>
      <c r="I55" s="570">
        <f>(D55/H55-1)</f>
        <v>-0.5700483091787438</v>
      </c>
      <c r="J55" s="569">
        <v>48.2</v>
      </c>
      <c r="K55" s="568">
        <v>59.35000000000001</v>
      </c>
      <c r="L55" s="568">
        <f>K55+J55</f>
        <v>107.55000000000001</v>
      </c>
      <c r="M55" s="570">
        <f>L55/$L$7</f>
        <v>0.0008446825790465819</v>
      </c>
      <c r="N55" s="569">
        <v>73.422</v>
      </c>
      <c r="O55" s="568">
        <v>79.39099999999999</v>
      </c>
      <c r="P55" s="568">
        <f>O55+N55</f>
        <v>152.813</v>
      </c>
      <c r="Q55" s="668">
        <f>(L55/P55-1)</f>
        <v>-0.296198621845</v>
      </c>
    </row>
    <row r="56" spans="1:17" s="662" customFormat="1" ht="18" customHeight="1">
      <c r="A56" s="669" t="s">
        <v>283</v>
      </c>
      <c r="B56" s="569">
        <v>1.4409999999999996</v>
      </c>
      <c r="C56" s="568">
        <v>3.6099999999999985</v>
      </c>
      <c r="D56" s="568">
        <f>C56+B56</f>
        <v>5.050999999999998</v>
      </c>
      <c r="E56" s="570">
        <f>D56/$D$7</f>
        <v>0.0003521304484709967</v>
      </c>
      <c r="F56" s="569">
        <v>2.9289999999999994</v>
      </c>
      <c r="G56" s="568">
        <v>8.881</v>
      </c>
      <c r="H56" s="568">
        <f>G56+F56</f>
        <v>11.809999999999999</v>
      </c>
      <c r="I56" s="570">
        <f>(D56/H56-1)</f>
        <v>-0.5723116003386961</v>
      </c>
      <c r="J56" s="569">
        <v>17.767999999999997</v>
      </c>
      <c r="K56" s="568">
        <v>49.958000000000006</v>
      </c>
      <c r="L56" s="568">
        <f>K56+J56</f>
        <v>67.726</v>
      </c>
      <c r="M56" s="570">
        <f>L56/$L$7</f>
        <v>0.000531910482087483</v>
      </c>
      <c r="N56" s="569">
        <v>44.687999999999995</v>
      </c>
      <c r="O56" s="568">
        <v>63.687999999999974</v>
      </c>
      <c r="P56" s="568">
        <f>O56+N56</f>
        <v>108.37599999999998</v>
      </c>
      <c r="Q56" s="668">
        <f>(L56/P56-1)</f>
        <v>-0.37508304421643157</v>
      </c>
    </row>
    <row r="57" spans="1:17" s="662" customFormat="1" ht="18" customHeight="1" thickBot="1">
      <c r="A57" s="667" t="s">
        <v>214</v>
      </c>
      <c r="B57" s="666">
        <v>9.596000000000002</v>
      </c>
      <c r="C57" s="664">
        <v>30.249999999999993</v>
      </c>
      <c r="D57" s="664">
        <f>C57+B57</f>
        <v>39.846</v>
      </c>
      <c r="E57" s="665">
        <f>D57/$D$7</f>
        <v>0.0027778637596070754</v>
      </c>
      <c r="F57" s="666">
        <v>88.47300000000001</v>
      </c>
      <c r="G57" s="664">
        <v>137.50399999999996</v>
      </c>
      <c r="H57" s="664">
        <f>G57+F57</f>
        <v>225.97699999999998</v>
      </c>
      <c r="I57" s="665">
        <f>(D57/H57-1)</f>
        <v>-0.8236723206344009</v>
      </c>
      <c r="J57" s="666">
        <v>255.976</v>
      </c>
      <c r="K57" s="664">
        <v>545.3699999999999</v>
      </c>
      <c r="L57" s="664">
        <f>K57+J57</f>
        <v>801.3459999999999</v>
      </c>
      <c r="M57" s="665">
        <f>L57/$L$7</f>
        <v>0.006293658819048462</v>
      </c>
      <c r="N57" s="666">
        <v>677.0010000000002</v>
      </c>
      <c r="O57" s="664">
        <v>1078.43</v>
      </c>
      <c r="P57" s="664">
        <f>O57+N57</f>
        <v>1755.4310000000003</v>
      </c>
      <c r="Q57" s="663">
        <f>(L57/P57-1)</f>
        <v>-0.5435047005550205</v>
      </c>
    </row>
    <row r="58" ht="18" thickTop="1">
      <c r="A58" s="552" t="s">
        <v>311</v>
      </c>
    </row>
    <row r="59" spans="1:2" ht="13.5">
      <c r="A59" s="660" t="s">
        <v>310</v>
      </c>
      <c r="B59" s="660"/>
    </row>
  </sheetData>
  <sheetProtection/>
  <mergeCells count="13">
    <mergeCell ref="N5:P5"/>
    <mergeCell ref="I5:I6"/>
    <mergeCell ref="M5:M6"/>
    <mergeCell ref="P1:Q1"/>
    <mergeCell ref="B4:I4"/>
    <mergeCell ref="J4:Q4"/>
    <mergeCell ref="A3:Q3"/>
    <mergeCell ref="A4:A6"/>
    <mergeCell ref="E5:E6"/>
    <mergeCell ref="B5:D5"/>
    <mergeCell ref="Q5:Q6"/>
    <mergeCell ref="F5:H5"/>
    <mergeCell ref="J5:L5"/>
  </mergeCells>
  <conditionalFormatting sqref="Q58:Q65536 I58:I65536 Q3:Q6 I3:I6">
    <cfRule type="cellIs" priority="3" dxfId="10" operator="lessThan" stopIfTrue="1">
      <formula>0</formula>
    </cfRule>
  </conditionalFormatting>
  <conditionalFormatting sqref="I7:I57 Q7:Q57">
    <cfRule type="cellIs" priority="1" dxfId="10" operator="lessThan" stopIfTrue="1">
      <formula>0</formula>
    </cfRule>
    <cfRule type="cellIs" priority="2" dxfId="11" operator="greaterThanOrEqual" stopIfTrue="1">
      <formula>0</formula>
    </cfRule>
  </conditionalFormatting>
  <hyperlinks>
    <hyperlink ref="P1:Q1" location="INDICE!A1" display="Volver al Indice"/>
  </hyperlinks>
  <printOptions/>
  <pageMargins left="0.54" right="0.21" top="0.19" bottom="0.25" header="0.17" footer="0.2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4"/>
  <sheetViews>
    <sheetView showGridLines="0" zoomScale="90" zoomScaleNormal="90" zoomScalePageLayoutView="0" workbookViewId="0" topLeftCell="A1">
      <selection activeCell="D4" sqref="D4"/>
    </sheetView>
  </sheetViews>
  <sheetFormatPr defaultColWidth="11.421875" defaultRowHeight="12.75"/>
  <cols>
    <col min="1" max="1" width="1.8515625" style="0" customWidth="1"/>
    <col min="2" max="2" width="21.140625" style="0" customWidth="1"/>
    <col min="3" max="3" width="17.421875" style="0" customWidth="1"/>
    <col min="4" max="4" width="17.8515625" style="0" customWidth="1"/>
    <col min="5" max="5" width="12.57421875" style="0" customWidth="1"/>
    <col min="6" max="6" width="18.8515625" style="0" customWidth="1"/>
    <col min="7" max="7" width="20.28125" style="0" customWidth="1"/>
    <col min="8" max="8" width="11.57421875" style="0" customWidth="1"/>
  </cols>
  <sheetData>
    <row r="1" ht="13.5" thickBot="1"/>
    <row r="2" spans="2:12" ht="30.75" thickBot="1">
      <c r="B2" s="782" t="s">
        <v>384</v>
      </c>
      <c r="C2" s="782"/>
      <c r="D2" s="782"/>
      <c r="E2" s="782"/>
      <c r="F2" s="782"/>
      <c r="G2" s="782"/>
      <c r="H2" s="782"/>
      <c r="K2" s="217" t="s">
        <v>44</v>
      </c>
      <c r="L2" s="216"/>
    </row>
    <row r="3" spans="2:8" ht="23.25">
      <c r="B3" s="783" t="s">
        <v>385</v>
      </c>
      <c r="C3" s="783"/>
      <c r="D3" s="783"/>
      <c r="E3" s="783"/>
      <c r="F3" s="783"/>
      <c r="G3" s="783"/>
      <c r="H3" s="783"/>
    </row>
    <row r="5" ht="24" thickBot="1">
      <c r="B5" s="773" t="s">
        <v>7</v>
      </c>
    </row>
    <row r="6" spans="2:9" s="776" customFormat="1" ht="16.5">
      <c r="B6" s="774" t="s">
        <v>377</v>
      </c>
      <c r="C6" s="777" t="s">
        <v>378</v>
      </c>
      <c r="D6" s="778"/>
      <c r="E6" s="779"/>
      <c r="F6" s="777" t="s">
        <v>17</v>
      </c>
      <c r="G6" s="778"/>
      <c r="H6" s="780"/>
      <c r="I6" s="781"/>
    </row>
    <row r="7" spans="2:8" s="760" customFormat="1" ht="15">
      <c r="B7" s="775"/>
      <c r="C7" s="765" t="s">
        <v>6</v>
      </c>
      <c r="D7" s="765" t="s">
        <v>5</v>
      </c>
      <c r="E7" s="766" t="s">
        <v>4</v>
      </c>
      <c r="F7" s="766" t="s">
        <v>3</v>
      </c>
      <c r="G7" s="766" t="s">
        <v>2</v>
      </c>
      <c r="H7" s="767" t="s">
        <v>4</v>
      </c>
    </row>
    <row r="8" spans="2:9" ht="18" customHeight="1">
      <c r="B8" s="768" t="s">
        <v>379</v>
      </c>
      <c r="C8" s="769">
        <v>1186607</v>
      </c>
      <c r="D8" s="769">
        <v>924951</v>
      </c>
      <c r="E8" s="770">
        <f>C8/D8-1</f>
        <v>0.2828863366816188</v>
      </c>
      <c r="F8" s="769">
        <v>8629876</v>
      </c>
      <c r="G8" s="769">
        <v>6299367</v>
      </c>
      <c r="H8" s="771">
        <f>F8/G8-1</f>
        <v>0.36995923558668675</v>
      </c>
      <c r="I8" s="3"/>
    </row>
    <row r="9" spans="2:9" ht="18" customHeight="1">
      <c r="B9" s="772" t="s">
        <v>380</v>
      </c>
      <c r="C9" s="769">
        <v>584834</v>
      </c>
      <c r="D9" s="769">
        <v>520730</v>
      </c>
      <c r="E9" s="770">
        <f>C9/D9-1</f>
        <v>0.12310410385420467</v>
      </c>
      <c r="F9" s="769">
        <v>4002530</v>
      </c>
      <c r="G9" s="769">
        <v>3642613</v>
      </c>
      <c r="H9" s="771">
        <f>F9/G9-1</f>
        <v>0.09880736712903615</v>
      </c>
      <c r="I9" s="3"/>
    </row>
    <row r="10" spans="2:8" ht="18" customHeight="1" thickBot="1">
      <c r="B10" s="761" t="s">
        <v>30</v>
      </c>
      <c r="C10" s="762">
        <f>C9+C8</f>
        <v>1771441</v>
      </c>
      <c r="D10" s="762">
        <f>D9+D8</f>
        <v>1445681</v>
      </c>
      <c r="E10" s="763">
        <f>C10/D10-1</f>
        <v>0.225333251249757</v>
      </c>
      <c r="F10" s="762">
        <f>F9+F8</f>
        <v>12632406</v>
      </c>
      <c r="G10" s="762">
        <f>G9+G8</f>
        <v>9941980</v>
      </c>
      <c r="H10" s="764">
        <f>F10/G10-1</f>
        <v>0.27061269485555184</v>
      </c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37" ht="24" thickBot="1">
      <c r="B37" s="773" t="s">
        <v>381</v>
      </c>
    </row>
    <row r="38" spans="2:8" s="776" customFormat="1" ht="16.5">
      <c r="B38" s="774" t="s">
        <v>377</v>
      </c>
      <c r="C38" s="777" t="s">
        <v>378</v>
      </c>
      <c r="D38" s="778"/>
      <c r="E38" s="779"/>
      <c r="F38" s="777" t="s">
        <v>17</v>
      </c>
      <c r="G38" s="778"/>
      <c r="H38" s="780"/>
    </row>
    <row r="39" spans="2:8" ht="15">
      <c r="B39" s="775"/>
      <c r="C39" s="765" t="s">
        <v>6</v>
      </c>
      <c r="D39" s="765" t="s">
        <v>5</v>
      </c>
      <c r="E39" s="766" t="s">
        <v>4</v>
      </c>
      <c r="F39" s="766" t="s">
        <v>3</v>
      </c>
      <c r="G39" s="766" t="s">
        <v>2</v>
      </c>
      <c r="H39" s="767" t="s">
        <v>4</v>
      </c>
    </row>
    <row r="40" spans="2:8" ht="17.25">
      <c r="B40" s="768" t="s">
        <v>379</v>
      </c>
      <c r="C40" s="769">
        <v>8353.371000000001</v>
      </c>
      <c r="D40" s="769">
        <v>8568.740999999996</v>
      </c>
      <c r="E40" s="770">
        <f>C40/D40-1</f>
        <v>-0.025134380885125984</v>
      </c>
      <c r="F40" s="769">
        <v>72776.06599999999</v>
      </c>
      <c r="G40" s="769">
        <v>70110.53699999998</v>
      </c>
      <c r="H40" s="771">
        <f>F40/G40-1</f>
        <v>0.038018949990356044</v>
      </c>
    </row>
    <row r="41" spans="2:8" ht="17.25">
      <c r="B41" s="772" t="s">
        <v>380</v>
      </c>
      <c r="C41" s="769">
        <v>37348.72599999999</v>
      </c>
      <c r="D41" s="769">
        <v>32100.94300000001</v>
      </c>
      <c r="E41" s="770">
        <f>C41/D41-1</f>
        <v>0.16347753397773945</v>
      </c>
      <c r="F41" s="769">
        <v>323997.508</v>
      </c>
      <c r="G41" s="769">
        <v>277072.739</v>
      </c>
      <c r="H41" s="771">
        <f>F41/G41-1</f>
        <v>0.1693590252486008</v>
      </c>
    </row>
    <row r="42" spans="2:8" ht="18" thickBot="1">
      <c r="B42" s="761" t="s">
        <v>30</v>
      </c>
      <c r="C42" s="762">
        <f>C41+C40</f>
        <v>45702.09699999999</v>
      </c>
      <c r="D42" s="762">
        <f>D41+D40</f>
        <v>40669.68400000001</v>
      </c>
      <c r="E42" s="763">
        <f>C42/D42-1</f>
        <v>0.1237386796514075</v>
      </c>
      <c r="F42" s="762">
        <f>F41+F40</f>
        <v>396773.57399999996</v>
      </c>
      <c r="G42" s="762">
        <f>G41+G40</f>
        <v>347183.27599999995</v>
      </c>
      <c r="H42" s="764">
        <f>F42/G42-1</f>
        <v>0.14283607946599375</v>
      </c>
    </row>
    <row r="43" ht="12.75">
      <c r="B43" t="s">
        <v>382</v>
      </c>
    </row>
    <row r="44" ht="12.75">
      <c r="B44" t="s">
        <v>383</v>
      </c>
    </row>
  </sheetData>
  <sheetProtection/>
  <mergeCells count="9">
    <mergeCell ref="B2:H2"/>
    <mergeCell ref="B3:H3"/>
    <mergeCell ref="K2:L2"/>
    <mergeCell ref="B6:B7"/>
    <mergeCell ref="C6:E6"/>
    <mergeCell ref="F6:H6"/>
    <mergeCell ref="B38:B39"/>
    <mergeCell ref="C38:E38"/>
    <mergeCell ref="F38:H38"/>
  </mergeCells>
  <conditionalFormatting sqref="E8:E10 H8:H10">
    <cfRule type="cellIs" priority="11" dxfId="1" operator="greaterThanOrEqual">
      <formula>0</formula>
    </cfRule>
    <cfRule type="cellIs" priority="12" dxfId="64" operator="lessThan">
      <formula>0</formula>
    </cfRule>
  </conditionalFormatting>
  <conditionalFormatting sqref="E40:E41 H40:H41">
    <cfRule type="cellIs" priority="5" dxfId="1" operator="greaterThanOrEqual">
      <formula>0</formula>
    </cfRule>
    <cfRule type="cellIs" priority="6" dxfId="64" operator="lessThan">
      <formula>0</formula>
    </cfRule>
  </conditionalFormatting>
  <conditionalFormatting sqref="E42">
    <cfRule type="cellIs" priority="3" dxfId="1" operator="greaterThanOrEqual">
      <formula>0</formula>
    </cfRule>
    <cfRule type="cellIs" priority="4" dxfId="64" operator="lessThan">
      <formula>0</formula>
    </cfRule>
  </conditionalFormatting>
  <conditionalFormatting sqref="H42">
    <cfRule type="cellIs" priority="1" dxfId="1" operator="greaterThanOrEqual">
      <formula>0</formula>
    </cfRule>
    <cfRule type="cellIs" priority="2" dxfId="64" operator="lessThan">
      <formula>0</formula>
    </cfRule>
  </conditionalFormatting>
  <hyperlinks>
    <hyperlink ref="K2:L2" location="INDICE!A1" display="Volver al I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3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2"/>
  </sheetPr>
  <dimension ref="A1:Q22"/>
  <sheetViews>
    <sheetView showGridLines="0" zoomScale="90" zoomScaleNormal="90" zoomScalePageLayoutView="0" workbookViewId="0" topLeftCell="A1">
      <selection activeCell="J28" sqref="J28"/>
    </sheetView>
  </sheetViews>
  <sheetFormatPr defaultColWidth="9.00390625" defaultRowHeight="12.75"/>
  <cols>
    <col min="1" max="1" width="23.00390625" style="552" customWidth="1"/>
    <col min="2" max="2" width="9.8515625" style="552" customWidth="1"/>
    <col min="3" max="3" width="10.140625" style="552" customWidth="1"/>
    <col min="4" max="4" width="9.421875" style="552" customWidth="1"/>
    <col min="5" max="5" width="9.7109375" style="552" customWidth="1"/>
    <col min="6" max="6" width="9.421875" style="552" customWidth="1"/>
    <col min="7" max="7" width="10.421875" style="552" customWidth="1"/>
    <col min="8" max="9" width="9.00390625" style="552" customWidth="1"/>
    <col min="10" max="10" width="11.7109375" style="552" customWidth="1"/>
    <col min="11" max="11" width="11.00390625" style="552" customWidth="1"/>
    <col min="12" max="12" width="12.140625" style="552" customWidth="1"/>
    <col min="13" max="13" width="9.7109375" style="552" customWidth="1"/>
    <col min="14" max="14" width="11.28125" style="552" customWidth="1"/>
    <col min="15" max="15" width="11.140625" style="552" customWidth="1"/>
    <col min="16" max="16" width="11.421875" style="552" customWidth="1"/>
    <col min="17" max="16384" width="9.00390625" style="552" customWidth="1"/>
  </cols>
  <sheetData>
    <row r="1" spans="16:17" ht="18.75" thickBot="1">
      <c r="P1" s="551" t="s">
        <v>44</v>
      </c>
      <c r="Q1" s="550"/>
    </row>
    <row r="2" ht="4.5" customHeight="1" thickBot="1"/>
    <row r="3" spans="1:17" ht="24" customHeight="1" thickBot="1" thickTop="1">
      <c r="A3" s="689" t="s">
        <v>326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7"/>
    </row>
    <row r="4" spans="1:17" ht="15.75" customHeight="1" thickBot="1">
      <c r="A4" s="718" t="s">
        <v>308</v>
      </c>
      <c r="B4" s="653" t="s">
        <v>59</v>
      </c>
      <c r="C4" s="652"/>
      <c r="D4" s="652"/>
      <c r="E4" s="652"/>
      <c r="F4" s="652"/>
      <c r="G4" s="652"/>
      <c r="H4" s="652"/>
      <c r="I4" s="651"/>
      <c r="J4" s="653" t="s">
        <v>58</v>
      </c>
      <c r="K4" s="652"/>
      <c r="L4" s="652"/>
      <c r="M4" s="652"/>
      <c r="N4" s="652"/>
      <c r="O4" s="652"/>
      <c r="P4" s="652"/>
      <c r="Q4" s="706"/>
    </row>
    <row r="5" spans="1:17" s="646" customFormat="1" ht="24" customHeight="1">
      <c r="A5" s="717"/>
      <c r="B5" s="683" t="s">
        <v>6</v>
      </c>
      <c r="C5" s="682"/>
      <c r="D5" s="682"/>
      <c r="E5" s="591" t="s">
        <v>56</v>
      </c>
      <c r="F5" s="683" t="s">
        <v>5</v>
      </c>
      <c r="G5" s="682"/>
      <c r="H5" s="682"/>
      <c r="I5" s="594" t="s">
        <v>54</v>
      </c>
      <c r="J5" s="681" t="s">
        <v>239</v>
      </c>
      <c r="K5" s="680"/>
      <c r="L5" s="680"/>
      <c r="M5" s="591" t="s">
        <v>56</v>
      </c>
      <c r="N5" s="681" t="s">
        <v>238</v>
      </c>
      <c r="O5" s="680"/>
      <c r="P5" s="680"/>
      <c r="Q5" s="679" t="s">
        <v>54</v>
      </c>
    </row>
    <row r="6" spans="1:17" s="584" customFormat="1" ht="14.25" thickBot="1">
      <c r="A6" s="716"/>
      <c r="B6" s="699" t="s">
        <v>34</v>
      </c>
      <c r="C6" s="698" t="s">
        <v>33</v>
      </c>
      <c r="D6" s="698" t="s">
        <v>30</v>
      </c>
      <c r="E6" s="700"/>
      <c r="F6" s="699" t="s">
        <v>34</v>
      </c>
      <c r="G6" s="698" t="s">
        <v>33</v>
      </c>
      <c r="H6" s="698" t="s">
        <v>30</v>
      </c>
      <c r="I6" s="701"/>
      <c r="J6" s="699" t="s">
        <v>34</v>
      </c>
      <c r="K6" s="698" t="s">
        <v>33</v>
      </c>
      <c r="L6" s="698" t="s">
        <v>30</v>
      </c>
      <c r="M6" s="700"/>
      <c r="N6" s="699" t="s">
        <v>34</v>
      </c>
      <c r="O6" s="698" t="s">
        <v>33</v>
      </c>
      <c r="P6" s="698" t="s">
        <v>30</v>
      </c>
      <c r="Q6" s="697"/>
    </row>
    <row r="7" spans="1:17" s="709" customFormat="1" ht="18" customHeight="1" thickBot="1" thickTop="1">
      <c r="A7" s="715" t="s">
        <v>40</v>
      </c>
      <c r="B7" s="713">
        <f>SUM(B8:B20)</f>
        <v>311004</v>
      </c>
      <c r="C7" s="712">
        <f>SUM(C8:C20)</f>
        <v>273830</v>
      </c>
      <c r="D7" s="711">
        <f>C7+B7</f>
        <v>584834</v>
      </c>
      <c r="E7" s="714">
        <f>D7/$D$7</f>
        <v>1</v>
      </c>
      <c r="F7" s="713">
        <f>SUM(F8:F20)</f>
        <v>272824</v>
      </c>
      <c r="G7" s="712">
        <f>SUM(G8:G20)</f>
        <v>247906</v>
      </c>
      <c r="H7" s="711">
        <f>G7+F7</f>
        <v>520730</v>
      </c>
      <c r="I7" s="714">
        <f>(D7/H7-1)</f>
        <v>0.12310410385420467</v>
      </c>
      <c r="J7" s="713">
        <f>SUM(J8:J20)</f>
        <v>2044444</v>
      </c>
      <c r="K7" s="712">
        <f>SUM(K8:K20)</f>
        <v>1958086</v>
      </c>
      <c r="L7" s="711">
        <f>K7+J7</f>
        <v>4002530</v>
      </c>
      <c r="M7" s="714">
        <f>L7/$L$7</f>
        <v>1</v>
      </c>
      <c r="N7" s="713">
        <f>SUM(N8:N20)</f>
        <v>1852052</v>
      </c>
      <c r="O7" s="712">
        <f>SUM(O8:O20)</f>
        <v>1790561</v>
      </c>
      <c r="P7" s="711">
        <f>O7+N7</f>
        <v>3642613</v>
      </c>
      <c r="Q7" s="710">
        <f>(L7/P7-1)</f>
        <v>0.09880736712903615</v>
      </c>
    </row>
    <row r="8" spans="1:17" s="662" customFormat="1" ht="18.75" customHeight="1" thickTop="1">
      <c r="A8" s="669" t="s">
        <v>307</v>
      </c>
      <c r="B8" s="569">
        <v>186856</v>
      </c>
      <c r="C8" s="568">
        <v>174924</v>
      </c>
      <c r="D8" s="568">
        <f>C8+B8</f>
        <v>361780</v>
      </c>
      <c r="E8" s="570">
        <f>D8/$D$7</f>
        <v>0.6186028856051461</v>
      </c>
      <c r="F8" s="569">
        <v>162101</v>
      </c>
      <c r="G8" s="568">
        <v>155250</v>
      </c>
      <c r="H8" s="568">
        <f>G8+F8</f>
        <v>317351</v>
      </c>
      <c r="I8" s="570">
        <f>(D8/H8-1)</f>
        <v>0.13999955884808934</v>
      </c>
      <c r="J8" s="569">
        <v>1234856</v>
      </c>
      <c r="K8" s="568">
        <v>1210325</v>
      </c>
      <c r="L8" s="568">
        <f>K8+J8</f>
        <v>2445181</v>
      </c>
      <c r="M8" s="570">
        <f>L8/$L$7</f>
        <v>0.6109088501522787</v>
      </c>
      <c r="N8" s="568">
        <v>1129215</v>
      </c>
      <c r="O8" s="568">
        <v>1119640</v>
      </c>
      <c r="P8" s="568">
        <f>O8+N8</f>
        <v>2248855</v>
      </c>
      <c r="Q8" s="668">
        <f>(L8/P8-1)</f>
        <v>0.08730042621689704</v>
      </c>
    </row>
    <row r="9" spans="1:17" s="662" customFormat="1" ht="18.75" customHeight="1">
      <c r="A9" s="669" t="s">
        <v>305</v>
      </c>
      <c r="B9" s="569">
        <v>44475</v>
      </c>
      <c r="C9" s="568">
        <v>32380</v>
      </c>
      <c r="D9" s="568">
        <f>C9+B9</f>
        <v>76855</v>
      </c>
      <c r="E9" s="570">
        <f>D9/$D$7</f>
        <v>0.13141335832048068</v>
      </c>
      <c r="F9" s="569">
        <v>39833</v>
      </c>
      <c r="G9" s="568">
        <v>29883</v>
      </c>
      <c r="H9" s="568">
        <f>G9+F9</f>
        <v>69716</v>
      </c>
      <c r="I9" s="570">
        <f>(D9/H9-1)</f>
        <v>0.10240117046302144</v>
      </c>
      <c r="J9" s="569">
        <v>276169</v>
      </c>
      <c r="K9" s="568">
        <v>257873</v>
      </c>
      <c r="L9" s="568">
        <f>K9+J9</f>
        <v>534042</v>
      </c>
      <c r="M9" s="570">
        <f>L9/$L$7</f>
        <v>0.1334261079866984</v>
      </c>
      <c r="N9" s="568">
        <v>247838</v>
      </c>
      <c r="O9" s="568">
        <v>233654</v>
      </c>
      <c r="P9" s="568">
        <f>O9+N9</f>
        <v>481492</v>
      </c>
      <c r="Q9" s="668">
        <f>(L9/P9-1)</f>
        <v>0.10913992340475032</v>
      </c>
    </row>
    <row r="10" spans="1:17" s="662" customFormat="1" ht="18.75" customHeight="1">
      <c r="A10" s="669" t="s">
        <v>306</v>
      </c>
      <c r="B10" s="569">
        <v>32428</v>
      </c>
      <c r="C10" s="568">
        <v>27096</v>
      </c>
      <c r="D10" s="568">
        <f>C10+B10</f>
        <v>59524</v>
      </c>
      <c r="E10" s="570">
        <f>D10/$D$7</f>
        <v>0.10177930831654794</v>
      </c>
      <c r="F10" s="569">
        <v>30009</v>
      </c>
      <c r="G10" s="568">
        <v>27315</v>
      </c>
      <c r="H10" s="568">
        <f>G10+F10</f>
        <v>57324</v>
      </c>
      <c r="I10" s="570">
        <f>(D10/H10-1)</f>
        <v>0.03837834066010748</v>
      </c>
      <c r="J10" s="569">
        <v>208027</v>
      </c>
      <c r="K10" s="568">
        <v>189621</v>
      </c>
      <c r="L10" s="568">
        <f>K10+J10</f>
        <v>397648</v>
      </c>
      <c r="M10" s="570">
        <f>L10/$L$7</f>
        <v>0.09934916165525305</v>
      </c>
      <c r="N10" s="568">
        <v>186670</v>
      </c>
      <c r="O10" s="568">
        <v>171384</v>
      </c>
      <c r="P10" s="568">
        <f>O10+N10</f>
        <v>358054</v>
      </c>
      <c r="Q10" s="668">
        <f>(L10/P10-1)</f>
        <v>0.11058108553458412</v>
      </c>
    </row>
    <row r="11" spans="1:17" s="662" customFormat="1" ht="18.75" customHeight="1">
      <c r="A11" s="669" t="s">
        <v>304</v>
      </c>
      <c r="B11" s="569">
        <v>16077</v>
      </c>
      <c r="C11" s="568">
        <v>14003</v>
      </c>
      <c r="D11" s="568">
        <f>C11+B11</f>
        <v>30080</v>
      </c>
      <c r="E11" s="570">
        <f>D11/$D$7</f>
        <v>0.05143339819504338</v>
      </c>
      <c r="F11" s="569">
        <v>14620</v>
      </c>
      <c r="G11" s="568">
        <v>13918</v>
      </c>
      <c r="H11" s="568">
        <f>G11+F11</f>
        <v>28538</v>
      </c>
      <c r="I11" s="570">
        <f>(D11/H11-1)</f>
        <v>0.05403321886607326</v>
      </c>
      <c r="J11" s="569">
        <v>107054</v>
      </c>
      <c r="K11" s="568">
        <v>107443</v>
      </c>
      <c r="L11" s="568">
        <f>K11+J11</f>
        <v>214497</v>
      </c>
      <c r="M11" s="570">
        <f>L11/$L$7</f>
        <v>0.0535903541010311</v>
      </c>
      <c r="N11" s="568">
        <v>99559</v>
      </c>
      <c r="O11" s="568">
        <v>99191</v>
      </c>
      <c r="P11" s="568">
        <f>O11+N11</f>
        <v>198750</v>
      </c>
      <c r="Q11" s="668">
        <f>(L11/P11-1)</f>
        <v>0.07923018867924525</v>
      </c>
    </row>
    <row r="12" spans="1:17" s="662" customFormat="1" ht="18.75" customHeight="1">
      <c r="A12" s="669" t="s">
        <v>303</v>
      </c>
      <c r="B12" s="569">
        <v>12242</v>
      </c>
      <c r="C12" s="568">
        <v>10315</v>
      </c>
      <c r="D12" s="568">
        <f>C12+B12</f>
        <v>22557</v>
      </c>
      <c r="E12" s="570">
        <f>D12/$D$7</f>
        <v>0.038569918985558296</v>
      </c>
      <c r="F12" s="569">
        <v>9583</v>
      </c>
      <c r="G12" s="568">
        <v>7998</v>
      </c>
      <c r="H12" s="568">
        <f>G12+F12</f>
        <v>17581</v>
      </c>
      <c r="I12" s="570">
        <f>(D12/H12-1)</f>
        <v>0.28303281952107384</v>
      </c>
      <c r="J12" s="569">
        <v>80416</v>
      </c>
      <c r="K12" s="568">
        <v>75125</v>
      </c>
      <c r="L12" s="568">
        <f>K12+J12</f>
        <v>155541</v>
      </c>
      <c r="M12" s="570">
        <f>L12/$L$7</f>
        <v>0.038860670625829166</v>
      </c>
      <c r="N12" s="568">
        <v>66825</v>
      </c>
      <c r="O12" s="568">
        <v>62049</v>
      </c>
      <c r="P12" s="568">
        <f>O12+N12</f>
        <v>128874</v>
      </c>
      <c r="Q12" s="668">
        <f>(L12/P12-1)</f>
        <v>0.2069230411099212</v>
      </c>
    </row>
    <row r="13" spans="1:17" s="662" customFormat="1" ht="18.75" customHeight="1">
      <c r="A13" s="669" t="s">
        <v>297</v>
      </c>
      <c r="B13" s="569">
        <v>7447</v>
      </c>
      <c r="C13" s="568">
        <v>6134</v>
      </c>
      <c r="D13" s="568">
        <f>C13+B13</f>
        <v>13581</v>
      </c>
      <c r="E13" s="570">
        <f>D13/$D$7</f>
        <v>0.023221974098633115</v>
      </c>
      <c r="F13" s="569">
        <v>7246</v>
      </c>
      <c r="G13" s="568">
        <v>6185</v>
      </c>
      <c r="H13" s="568">
        <f>G13+F13</f>
        <v>13431</v>
      </c>
      <c r="I13" s="570">
        <f>(D13/H13-1)</f>
        <v>0.011168192986374725</v>
      </c>
      <c r="J13" s="569">
        <v>52285</v>
      </c>
      <c r="K13" s="568">
        <v>45588</v>
      </c>
      <c r="L13" s="568">
        <f>K13+J13</f>
        <v>97873</v>
      </c>
      <c r="M13" s="570">
        <f>L13/$L$7</f>
        <v>0.024452783614363916</v>
      </c>
      <c r="N13" s="568">
        <v>47992</v>
      </c>
      <c r="O13" s="568">
        <v>43869</v>
      </c>
      <c r="P13" s="568">
        <f>O13+N13</f>
        <v>91861</v>
      </c>
      <c r="Q13" s="668">
        <f>(L13/P13-1)</f>
        <v>0.06544670752550052</v>
      </c>
    </row>
    <row r="14" spans="1:17" s="662" customFormat="1" ht="18.75" customHeight="1">
      <c r="A14" s="669" t="s">
        <v>298</v>
      </c>
      <c r="B14" s="569">
        <v>3331</v>
      </c>
      <c r="C14" s="568">
        <v>2791</v>
      </c>
      <c r="D14" s="568">
        <f>C14+B14</f>
        <v>6122</v>
      </c>
      <c r="E14" s="570">
        <f>D14/$D$7</f>
        <v>0.010467927651265146</v>
      </c>
      <c r="F14" s="569">
        <v>2724</v>
      </c>
      <c r="G14" s="568">
        <v>2340</v>
      </c>
      <c r="H14" s="568">
        <f>G14+F14</f>
        <v>5064</v>
      </c>
      <c r="I14" s="570">
        <f>(D14/H14-1)</f>
        <v>0.20892575039494465</v>
      </c>
      <c r="J14" s="569">
        <v>24742</v>
      </c>
      <c r="K14" s="568">
        <v>20899</v>
      </c>
      <c r="L14" s="568">
        <f>K14+J14</f>
        <v>45641</v>
      </c>
      <c r="M14" s="570">
        <f>L14/$L$7</f>
        <v>0.011403037578731453</v>
      </c>
      <c r="N14" s="568">
        <v>22216</v>
      </c>
      <c r="O14" s="568">
        <v>18935</v>
      </c>
      <c r="P14" s="568">
        <f>O14+N14</f>
        <v>41151</v>
      </c>
      <c r="Q14" s="668">
        <f>(L14/P14-1)</f>
        <v>0.10911034968773548</v>
      </c>
    </row>
    <row r="15" spans="1:17" s="662" customFormat="1" ht="18.75" customHeight="1">
      <c r="A15" s="669" t="s">
        <v>302</v>
      </c>
      <c r="B15" s="569">
        <v>2716</v>
      </c>
      <c r="C15" s="568">
        <v>2303</v>
      </c>
      <c r="D15" s="568">
        <f>C15+B15</f>
        <v>5019</v>
      </c>
      <c r="E15" s="570">
        <f>D15/$D$7</f>
        <v>0.008581922391653016</v>
      </c>
      <c r="F15" s="569">
        <v>2352</v>
      </c>
      <c r="G15" s="568">
        <v>2128</v>
      </c>
      <c r="H15" s="568">
        <f>G15+F15</f>
        <v>4480</v>
      </c>
      <c r="I15" s="570">
        <f>(D15/H15-1)</f>
        <v>0.12031250000000004</v>
      </c>
      <c r="J15" s="569">
        <v>20695</v>
      </c>
      <c r="K15" s="568">
        <v>20127</v>
      </c>
      <c r="L15" s="568">
        <f>K15+J15</f>
        <v>40822</v>
      </c>
      <c r="M15" s="570">
        <f>L15/$L$7</f>
        <v>0.010199049101443336</v>
      </c>
      <c r="N15" s="568">
        <v>18624</v>
      </c>
      <c r="O15" s="568">
        <v>17778</v>
      </c>
      <c r="P15" s="568">
        <f>O15+N15</f>
        <v>36402</v>
      </c>
      <c r="Q15" s="668">
        <f>(L15/P15-1)</f>
        <v>0.12142189989561003</v>
      </c>
    </row>
    <row r="16" spans="1:17" s="662" customFormat="1" ht="18.75" customHeight="1">
      <c r="A16" s="669" t="s">
        <v>291</v>
      </c>
      <c r="B16" s="569">
        <v>2043</v>
      </c>
      <c r="C16" s="568">
        <v>1456</v>
      </c>
      <c r="D16" s="568">
        <f>C16+B16</f>
        <v>3499</v>
      </c>
      <c r="E16" s="570">
        <f>D16/$D$7</f>
        <v>0.005982894291371568</v>
      </c>
      <c r="F16" s="569">
        <v>1119</v>
      </c>
      <c r="G16" s="568">
        <v>528</v>
      </c>
      <c r="H16" s="568">
        <f>G16+F16</f>
        <v>1647</v>
      </c>
      <c r="I16" s="570">
        <f>(D16/H16-1)</f>
        <v>1.124468731026108</v>
      </c>
      <c r="J16" s="569">
        <v>15277</v>
      </c>
      <c r="K16" s="568">
        <v>12056</v>
      </c>
      <c r="L16" s="568">
        <f>K16+J16</f>
        <v>27333</v>
      </c>
      <c r="M16" s="570">
        <f>L16/$L$7</f>
        <v>0.006828930701331408</v>
      </c>
      <c r="N16" s="568">
        <v>7881</v>
      </c>
      <c r="O16" s="568">
        <v>4370</v>
      </c>
      <c r="P16" s="568">
        <f>O16+N16</f>
        <v>12251</v>
      </c>
      <c r="Q16" s="668">
        <f>(L16/P16-1)</f>
        <v>1.2310831768835198</v>
      </c>
    </row>
    <row r="17" spans="1:17" s="662" customFormat="1" ht="18.75" customHeight="1">
      <c r="A17" s="669" t="s">
        <v>299</v>
      </c>
      <c r="B17" s="569">
        <v>868</v>
      </c>
      <c r="C17" s="568">
        <v>531</v>
      </c>
      <c r="D17" s="568">
        <f>C17+B17</f>
        <v>1399</v>
      </c>
      <c r="E17" s="570">
        <f>D17/$D$7</f>
        <v>0.0023921317844037794</v>
      </c>
      <c r="F17" s="569">
        <v>791</v>
      </c>
      <c r="G17" s="568">
        <v>584</v>
      </c>
      <c r="H17" s="568">
        <f>G17+F17</f>
        <v>1375</v>
      </c>
      <c r="I17" s="570">
        <f>(D17/H17-1)</f>
        <v>0.01745454545454539</v>
      </c>
      <c r="J17" s="569">
        <v>5959</v>
      </c>
      <c r="K17" s="568">
        <v>4986</v>
      </c>
      <c r="L17" s="568">
        <f>K17+J17</f>
        <v>10945</v>
      </c>
      <c r="M17" s="570">
        <f>L17/$L$7</f>
        <v>0.002734520415836983</v>
      </c>
      <c r="N17" s="568">
        <v>6285</v>
      </c>
      <c r="O17" s="568">
        <v>5937</v>
      </c>
      <c r="P17" s="568">
        <f>O17+N17</f>
        <v>12222</v>
      </c>
      <c r="Q17" s="668">
        <f>(L17/P17-1)</f>
        <v>-0.1044837178857797</v>
      </c>
    </row>
    <row r="18" spans="1:17" s="662" customFormat="1" ht="18.75" customHeight="1">
      <c r="A18" s="669" t="s">
        <v>292</v>
      </c>
      <c r="B18" s="569">
        <v>656</v>
      </c>
      <c r="C18" s="568">
        <v>488</v>
      </c>
      <c r="D18" s="568">
        <f>C18+B18</f>
        <v>1144</v>
      </c>
      <c r="E18" s="570">
        <f>D18/$D$7</f>
        <v>0.001956110622843405</v>
      </c>
      <c r="F18" s="569">
        <v>744</v>
      </c>
      <c r="G18" s="568">
        <v>536</v>
      </c>
      <c r="H18" s="568">
        <f>G18+F18</f>
        <v>1280</v>
      </c>
      <c r="I18" s="570">
        <f>(D18/H18-1)</f>
        <v>-0.10624999999999996</v>
      </c>
      <c r="J18" s="569">
        <v>5606</v>
      </c>
      <c r="K18" s="568">
        <v>3488</v>
      </c>
      <c r="L18" s="568">
        <f>K18+J18</f>
        <v>9094</v>
      </c>
      <c r="M18" s="570">
        <f>L18/$L$7</f>
        <v>0.0022720629202029716</v>
      </c>
      <c r="N18" s="568">
        <v>6072</v>
      </c>
      <c r="O18" s="568">
        <v>3814</v>
      </c>
      <c r="P18" s="568">
        <f>O18+N18</f>
        <v>9886</v>
      </c>
      <c r="Q18" s="668">
        <f>(L18/P18-1)</f>
        <v>-0.08011329152336633</v>
      </c>
    </row>
    <row r="19" spans="1:17" s="662" customFormat="1" ht="18.75" customHeight="1">
      <c r="A19" s="669" t="s">
        <v>300</v>
      </c>
      <c r="B19" s="569">
        <v>586</v>
      </c>
      <c r="C19" s="568">
        <v>491</v>
      </c>
      <c r="D19" s="568">
        <f>C19+B19</f>
        <v>1077</v>
      </c>
      <c r="E19" s="570">
        <f>D19/$D$7</f>
        <v>0.001841548200002052</v>
      </c>
      <c r="F19" s="569">
        <v>667</v>
      </c>
      <c r="G19" s="568">
        <v>397</v>
      </c>
      <c r="H19" s="568">
        <f>G19+F19</f>
        <v>1064</v>
      </c>
      <c r="I19" s="570">
        <f>(D19/H19-1)</f>
        <v>0.012218045112782017</v>
      </c>
      <c r="J19" s="569">
        <v>4439</v>
      </c>
      <c r="K19" s="568">
        <v>3669</v>
      </c>
      <c r="L19" s="568">
        <f>K19+J19</f>
        <v>8108</v>
      </c>
      <c r="M19" s="570">
        <f>L19/$L$7</f>
        <v>0.0020257187329014398</v>
      </c>
      <c r="N19" s="568">
        <v>4137</v>
      </c>
      <c r="O19" s="568">
        <v>3223</v>
      </c>
      <c r="P19" s="568">
        <f>O19+N19</f>
        <v>7360</v>
      </c>
      <c r="Q19" s="668">
        <f>(L19/P19-1)</f>
        <v>0.10163043478260869</v>
      </c>
    </row>
    <row r="20" spans="1:17" s="662" customFormat="1" ht="18.75" customHeight="1" thickBot="1">
      <c r="A20" s="667" t="s">
        <v>214</v>
      </c>
      <c r="B20" s="666">
        <v>1279</v>
      </c>
      <c r="C20" s="664">
        <v>918</v>
      </c>
      <c r="D20" s="664">
        <f>C20+B20</f>
        <v>2197</v>
      </c>
      <c r="E20" s="665">
        <f>D20/$D$7</f>
        <v>0.0037566215370515394</v>
      </c>
      <c r="F20" s="666">
        <v>1035</v>
      </c>
      <c r="G20" s="664">
        <v>844</v>
      </c>
      <c r="H20" s="664">
        <f>G20+F20</f>
        <v>1879</v>
      </c>
      <c r="I20" s="665">
        <f>(D20/H20-1)</f>
        <v>0.1692389568919639</v>
      </c>
      <c r="J20" s="666">
        <v>8919</v>
      </c>
      <c r="K20" s="664">
        <v>6886</v>
      </c>
      <c r="L20" s="664">
        <f>K20+J20</f>
        <v>15805</v>
      </c>
      <c r="M20" s="665">
        <f>L20/$L$7</f>
        <v>0.003948752414098083</v>
      </c>
      <c r="N20" s="664">
        <v>8738</v>
      </c>
      <c r="O20" s="664">
        <v>6717</v>
      </c>
      <c r="P20" s="664">
        <f>O20+N20</f>
        <v>15455</v>
      </c>
      <c r="Q20" s="663">
        <f>(L20/P20-1)</f>
        <v>0.022646392753154387</v>
      </c>
    </row>
    <row r="21" ht="16.5" customHeight="1" thickTop="1">
      <c r="A21" s="360" t="s">
        <v>258</v>
      </c>
    </row>
    <row r="22" spans="1:5" ht="16.5">
      <c r="A22" s="708" t="s">
        <v>257</v>
      </c>
      <c r="B22" s="660"/>
      <c r="C22" s="660"/>
      <c r="D22" s="660"/>
      <c r="E22" s="660"/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I21:I65536 Q21:Q65536 I3:I6 Q3:Q6">
    <cfRule type="cellIs" priority="3" dxfId="10" operator="lessThan" stopIfTrue="1">
      <formula>0</formula>
    </cfRule>
  </conditionalFormatting>
  <conditionalFormatting sqref="I7:I20 Q7:Q20">
    <cfRule type="cellIs" priority="1" dxfId="10" operator="lessThan" stopIfTrue="1">
      <formula>0</formula>
    </cfRule>
    <cfRule type="cellIs" priority="2" dxfId="11" operator="greaterThanOrEqual" stopIfTrue="1">
      <formula>0</formula>
    </cfRule>
  </conditionalFormatting>
  <hyperlinks>
    <hyperlink ref="P1:Q1" location="INDICE!A1" display="Volver al Indice"/>
  </hyperlinks>
  <printOptions/>
  <pageMargins left="0.22" right="0.21" top="1.2" bottom="0.27" header="0.17" footer="0.24"/>
  <pageSetup horizontalDpi="600" verticalDpi="600" orientation="landscape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0"/>
  </sheetPr>
  <dimension ref="A1:Q14"/>
  <sheetViews>
    <sheetView showGridLines="0" zoomScale="88" zoomScaleNormal="88" zoomScalePageLayoutView="0" workbookViewId="0" topLeftCell="A1">
      <selection activeCell="J11" sqref="J11"/>
    </sheetView>
  </sheetViews>
  <sheetFormatPr defaultColWidth="8.421875" defaultRowHeight="12.75"/>
  <cols>
    <col min="1" max="1" width="24.57421875" style="552" customWidth="1"/>
    <col min="2" max="2" width="8.421875" style="552" customWidth="1"/>
    <col min="3" max="3" width="10.140625" style="552" customWidth="1"/>
    <col min="4" max="4" width="8.421875" style="552" customWidth="1"/>
    <col min="5" max="5" width="9.28125" style="552" customWidth="1"/>
    <col min="6" max="6" width="8.421875" style="552" customWidth="1"/>
    <col min="7" max="7" width="10.00390625" style="552" customWidth="1"/>
    <col min="8" max="8" width="8.421875" style="552" customWidth="1"/>
    <col min="9" max="9" width="9.421875" style="552" customWidth="1"/>
    <col min="10" max="10" width="8.7109375" style="552" bestFit="1" customWidth="1"/>
    <col min="11" max="11" width="9.8515625" style="552" customWidth="1"/>
    <col min="12" max="12" width="8.7109375" style="552" bestFit="1" customWidth="1"/>
    <col min="13" max="13" width="9.140625" style="552" bestFit="1" customWidth="1"/>
    <col min="14" max="14" width="8.7109375" style="552" bestFit="1" customWidth="1"/>
    <col min="15" max="15" width="9.8515625" style="552" customWidth="1"/>
    <col min="16" max="17" width="8.7109375" style="552" bestFit="1" customWidth="1"/>
    <col min="18" max="16384" width="8.421875" style="552" customWidth="1"/>
  </cols>
  <sheetData>
    <row r="1" spans="16:17" ht="18.75" thickBot="1">
      <c r="P1" s="551" t="s">
        <v>44</v>
      </c>
      <c r="Q1" s="550"/>
    </row>
    <row r="2" ht="4.5" customHeight="1" thickBot="1"/>
    <row r="3" spans="1:17" ht="24" customHeight="1" thickBot="1">
      <c r="A3" s="603" t="s">
        <v>329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1"/>
    </row>
    <row r="4" spans="1:17" ht="15.75" customHeight="1" thickBot="1">
      <c r="A4" s="739" t="s">
        <v>308</v>
      </c>
      <c r="B4" s="653" t="s">
        <v>59</v>
      </c>
      <c r="C4" s="652"/>
      <c r="D4" s="652"/>
      <c r="E4" s="652"/>
      <c r="F4" s="652"/>
      <c r="G4" s="652"/>
      <c r="H4" s="652"/>
      <c r="I4" s="651"/>
      <c r="J4" s="653" t="s">
        <v>58</v>
      </c>
      <c r="K4" s="652"/>
      <c r="L4" s="652"/>
      <c r="M4" s="652"/>
      <c r="N4" s="652"/>
      <c r="O4" s="652"/>
      <c r="P4" s="652"/>
      <c r="Q4" s="651"/>
    </row>
    <row r="5" spans="1:17" s="584" customFormat="1" ht="26.25" customHeight="1">
      <c r="A5" s="738"/>
      <c r="B5" s="683" t="s">
        <v>6</v>
      </c>
      <c r="C5" s="682"/>
      <c r="D5" s="682"/>
      <c r="E5" s="591" t="s">
        <v>56</v>
      </c>
      <c r="F5" s="683" t="s">
        <v>5</v>
      </c>
      <c r="G5" s="682"/>
      <c r="H5" s="682"/>
      <c r="I5" s="594" t="s">
        <v>54</v>
      </c>
      <c r="J5" s="681" t="s">
        <v>239</v>
      </c>
      <c r="K5" s="680"/>
      <c r="L5" s="680"/>
      <c r="M5" s="591" t="s">
        <v>56</v>
      </c>
      <c r="N5" s="681" t="s">
        <v>238</v>
      </c>
      <c r="O5" s="680"/>
      <c r="P5" s="680"/>
      <c r="Q5" s="591" t="s">
        <v>54</v>
      </c>
    </row>
    <row r="6" spans="1:17" s="646" customFormat="1" ht="17.25" thickBot="1">
      <c r="A6" s="737"/>
      <c r="B6" s="736" t="s">
        <v>32</v>
      </c>
      <c r="C6" s="735" t="s">
        <v>31</v>
      </c>
      <c r="D6" s="735" t="s">
        <v>30</v>
      </c>
      <c r="E6" s="585"/>
      <c r="F6" s="736" t="s">
        <v>32</v>
      </c>
      <c r="G6" s="735" t="s">
        <v>31</v>
      </c>
      <c r="H6" s="735" t="s">
        <v>30</v>
      </c>
      <c r="I6" s="588"/>
      <c r="J6" s="736" t="s">
        <v>32</v>
      </c>
      <c r="K6" s="735" t="s">
        <v>31</v>
      </c>
      <c r="L6" s="735" t="s">
        <v>30</v>
      </c>
      <c r="M6" s="585"/>
      <c r="N6" s="736" t="s">
        <v>32</v>
      </c>
      <c r="O6" s="735" t="s">
        <v>31</v>
      </c>
      <c r="P6" s="735" t="s">
        <v>30</v>
      </c>
      <c r="Q6" s="585"/>
    </row>
    <row r="7" spans="1:17" s="729" customFormat="1" ht="18.75" customHeight="1" thickBot="1">
      <c r="A7" s="734" t="s">
        <v>40</v>
      </c>
      <c r="B7" s="733">
        <f>SUM(B8:B12)</f>
        <v>21442.396999999994</v>
      </c>
      <c r="C7" s="732">
        <f>SUM(C8:C12)</f>
        <v>15547.732</v>
      </c>
      <c r="D7" s="731">
        <f>C7+B7</f>
        <v>36990.12899999999</v>
      </c>
      <c r="E7" s="730">
        <f>D7/$D$7</f>
        <v>1</v>
      </c>
      <c r="F7" s="733">
        <f>SUM(F8:F12)</f>
        <v>20499.90400000001</v>
      </c>
      <c r="G7" s="732">
        <f>SUM(G8:G12)</f>
        <v>11079.871</v>
      </c>
      <c r="H7" s="731">
        <f>G7+F7</f>
        <v>31579.77500000001</v>
      </c>
      <c r="I7" s="730">
        <f>(D7/H7-1)</f>
        <v>0.17132338656624313</v>
      </c>
      <c r="J7" s="733">
        <f>SUM(J8:J12)</f>
        <v>194532.875</v>
      </c>
      <c r="K7" s="732">
        <f>SUM(K8:K12)</f>
        <v>124354.78900000006</v>
      </c>
      <c r="L7" s="731">
        <f>K7+J7</f>
        <v>318887.66400000005</v>
      </c>
      <c r="M7" s="730">
        <f>L7/$L$7</f>
        <v>1</v>
      </c>
      <c r="N7" s="733">
        <f>SUM(N8:N12)</f>
        <v>182025.85099999994</v>
      </c>
      <c r="O7" s="732">
        <f>SUM(O8:O12)</f>
        <v>91113.89299999998</v>
      </c>
      <c r="P7" s="731">
        <f>O7+N7</f>
        <v>273139.74399999995</v>
      </c>
      <c r="Q7" s="730">
        <f>(L7/P7-1)</f>
        <v>0.16748906376656825</v>
      </c>
    </row>
    <row r="8" spans="1:17" s="720" customFormat="1" ht="18.75" customHeight="1" thickTop="1">
      <c r="A8" s="728" t="s">
        <v>307</v>
      </c>
      <c r="B8" s="727">
        <v>17490.414999999994</v>
      </c>
      <c r="C8" s="726">
        <v>12957.496</v>
      </c>
      <c r="D8" s="726">
        <f>C8+B8</f>
        <v>30447.910999999993</v>
      </c>
      <c r="E8" s="725">
        <f>D8/$D$7</f>
        <v>0.8231361128802768</v>
      </c>
      <c r="F8" s="727">
        <v>17403.41400000001</v>
      </c>
      <c r="G8" s="726">
        <v>9149.389</v>
      </c>
      <c r="H8" s="726">
        <f>G8+F8</f>
        <v>26552.80300000001</v>
      </c>
      <c r="I8" s="725">
        <f>(D8/H8-1)</f>
        <v>0.14669291223227843</v>
      </c>
      <c r="J8" s="727">
        <v>162552.702</v>
      </c>
      <c r="K8" s="726">
        <v>102749.93300000008</v>
      </c>
      <c r="L8" s="726">
        <f>K8+J8</f>
        <v>265302.63500000007</v>
      </c>
      <c r="M8" s="725">
        <f>L8/$L$7</f>
        <v>0.8319626782427056</v>
      </c>
      <c r="N8" s="726">
        <v>151704.81399999993</v>
      </c>
      <c r="O8" s="726">
        <v>72860.85699999999</v>
      </c>
      <c r="P8" s="726">
        <f>O8+N8</f>
        <v>224565.67099999991</v>
      </c>
      <c r="Q8" s="725">
        <f>(L8/P8-1)</f>
        <v>0.1814033454828461</v>
      </c>
    </row>
    <row r="9" spans="1:17" s="720" customFormat="1" ht="18.75" customHeight="1">
      <c r="A9" s="728" t="s">
        <v>305</v>
      </c>
      <c r="B9" s="727">
        <v>3620.42</v>
      </c>
      <c r="C9" s="726">
        <v>1232.9289999999999</v>
      </c>
      <c r="D9" s="726">
        <f>C9+B9</f>
        <v>4853.349</v>
      </c>
      <c r="E9" s="725">
        <f>D9/$D$7</f>
        <v>0.1312065983873698</v>
      </c>
      <c r="F9" s="727">
        <v>2900.108</v>
      </c>
      <c r="G9" s="726">
        <v>639.618</v>
      </c>
      <c r="H9" s="726">
        <f>G9+F9</f>
        <v>3539.726</v>
      </c>
      <c r="I9" s="725">
        <f>(D9/H9-1)</f>
        <v>0.3711086677330393</v>
      </c>
      <c r="J9" s="727">
        <v>28938.079000000016</v>
      </c>
      <c r="K9" s="726">
        <v>10714.173999999997</v>
      </c>
      <c r="L9" s="726">
        <f>K9+J9</f>
        <v>39652.25300000001</v>
      </c>
      <c r="M9" s="725">
        <f>L9/$L$7</f>
        <v>0.1243455218763182</v>
      </c>
      <c r="N9" s="726">
        <v>28395.325000000015</v>
      </c>
      <c r="O9" s="726">
        <v>8573.751999999997</v>
      </c>
      <c r="P9" s="726">
        <f>O9+N9</f>
        <v>36969.07700000001</v>
      </c>
      <c r="Q9" s="725">
        <f>(L9/P9-1)</f>
        <v>0.07257892860024606</v>
      </c>
    </row>
    <row r="10" spans="1:17" s="720" customFormat="1" ht="18.75" customHeight="1">
      <c r="A10" s="728" t="s">
        <v>306</v>
      </c>
      <c r="B10" s="727">
        <v>215.399</v>
      </c>
      <c r="C10" s="726">
        <v>892.6020000000001</v>
      </c>
      <c r="D10" s="726">
        <f>C10+B10</f>
        <v>1108.0010000000002</v>
      </c>
      <c r="E10" s="725">
        <f>D10/$D$7</f>
        <v>0.029953964204882888</v>
      </c>
      <c r="F10" s="727">
        <v>165.979</v>
      </c>
      <c r="G10" s="726">
        <v>818.613</v>
      </c>
      <c r="H10" s="726">
        <f>G10+F10</f>
        <v>984.5920000000001</v>
      </c>
      <c r="I10" s="725">
        <f>(D10/H10-1)</f>
        <v>0.12534024245575837</v>
      </c>
      <c r="J10" s="727">
        <v>2097.865</v>
      </c>
      <c r="K10" s="726">
        <v>7099.739999999998</v>
      </c>
      <c r="L10" s="726">
        <f>K10+J10</f>
        <v>9197.604999999998</v>
      </c>
      <c r="M10" s="725">
        <f>L10/$L$7</f>
        <v>0.02884277455147966</v>
      </c>
      <c r="N10" s="726">
        <v>1463.4020000000003</v>
      </c>
      <c r="O10" s="726">
        <v>6396.496000000002</v>
      </c>
      <c r="P10" s="726">
        <f>O10+N10</f>
        <v>7859.898000000002</v>
      </c>
      <c r="Q10" s="725">
        <f>(L10/P10-1)</f>
        <v>0.1701939389035323</v>
      </c>
    </row>
    <row r="11" spans="1:17" s="720" customFormat="1" ht="18.75" customHeight="1">
      <c r="A11" s="728" t="s">
        <v>303</v>
      </c>
      <c r="B11" s="727">
        <v>72.316</v>
      </c>
      <c r="C11" s="726">
        <v>416.106</v>
      </c>
      <c r="D11" s="726">
        <f>C11+B11</f>
        <v>488.422</v>
      </c>
      <c r="E11" s="725">
        <f>D11/$D$7</f>
        <v>0.01320411723895313</v>
      </c>
      <c r="F11" s="727">
        <v>21.784000000000002</v>
      </c>
      <c r="G11" s="726">
        <v>467.53</v>
      </c>
      <c r="H11" s="726">
        <f>G11+F11</f>
        <v>489.31399999999996</v>
      </c>
      <c r="I11" s="725">
        <f>(D11/H11-1)</f>
        <v>-0.0018229603076959089</v>
      </c>
      <c r="J11" s="727">
        <v>720.1689999999995</v>
      </c>
      <c r="K11" s="726">
        <v>3468.306000000001</v>
      </c>
      <c r="L11" s="726">
        <f>K11+J11</f>
        <v>4188.475</v>
      </c>
      <c r="M11" s="725">
        <f>L11/$L$7</f>
        <v>0.013134641044000998</v>
      </c>
      <c r="N11" s="726">
        <v>350.4569999999999</v>
      </c>
      <c r="O11" s="726">
        <v>3197.357</v>
      </c>
      <c r="P11" s="726">
        <f>O11+N11</f>
        <v>3547.814</v>
      </c>
      <c r="Q11" s="725">
        <f>(L11/P11-1)</f>
        <v>0.18057908334540662</v>
      </c>
    </row>
    <row r="12" spans="1:17" s="720" customFormat="1" ht="18.75" customHeight="1" thickBot="1">
      <c r="A12" s="724" t="s">
        <v>214</v>
      </c>
      <c r="B12" s="723">
        <v>43.84700000000001</v>
      </c>
      <c r="C12" s="722">
        <v>48.599000000000004</v>
      </c>
      <c r="D12" s="722">
        <f>C12+B12</f>
        <v>92.44600000000001</v>
      </c>
      <c r="E12" s="721">
        <f>D12/$D$7</f>
        <v>0.002499207288517432</v>
      </c>
      <c r="F12" s="723">
        <v>8.619</v>
      </c>
      <c r="G12" s="722">
        <v>4.721</v>
      </c>
      <c r="H12" s="722">
        <f>G12+F12</f>
        <v>13.34</v>
      </c>
      <c r="I12" s="721">
        <f>(D12/H12-1)</f>
        <v>5.929985007496253</v>
      </c>
      <c r="J12" s="723">
        <v>224.05999999999997</v>
      </c>
      <c r="K12" s="722">
        <v>322.63599999999997</v>
      </c>
      <c r="L12" s="722">
        <f>K12+J12</f>
        <v>546.6959999999999</v>
      </c>
      <c r="M12" s="721">
        <f>L12/$L$7</f>
        <v>0.0017143842854955964</v>
      </c>
      <c r="N12" s="722">
        <v>111.85300000000002</v>
      </c>
      <c r="O12" s="722">
        <v>85.431</v>
      </c>
      <c r="P12" s="722">
        <f>O12+N12</f>
        <v>197.28400000000002</v>
      </c>
      <c r="Q12" s="721">
        <f>(L12/P12-1)</f>
        <v>1.7711116968431289</v>
      </c>
    </row>
    <row r="13" ht="13.5">
      <c r="A13" s="360" t="s">
        <v>328</v>
      </c>
    </row>
    <row r="14" spans="1:3" ht="13.5">
      <c r="A14" s="719" t="s">
        <v>327</v>
      </c>
      <c r="B14" s="660"/>
      <c r="C14" s="660"/>
    </row>
  </sheetData>
  <sheetProtection/>
  <mergeCells count="13">
    <mergeCell ref="N5:P5"/>
    <mergeCell ref="I5:I6"/>
    <mergeCell ref="M5:M6"/>
    <mergeCell ref="P1:Q1"/>
    <mergeCell ref="B4:I4"/>
    <mergeCell ref="J4:Q4"/>
    <mergeCell ref="A3:Q3"/>
    <mergeCell ref="A4:A6"/>
    <mergeCell ref="E5:E6"/>
    <mergeCell ref="B5:D5"/>
    <mergeCell ref="Q5:Q6"/>
    <mergeCell ref="F5:H5"/>
    <mergeCell ref="J5:L5"/>
  </mergeCells>
  <conditionalFormatting sqref="Q13:Q65536 I13:I65536 Q2:Q6 I1:I6">
    <cfRule type="cellIs" priority="3" dxfId="10" operator="lessThan" stopIfTrue="1">
      <formula>0</formula>
    </cfRule>
  </conditionalFormatting>
  <conditionalFormatting sqref="I7:I12 Q7:Q12">
    <cfRule type="cellIs" priority="1" dxfId="9" operator="lessThan" stopIfTrue="1">
      <formula>0</formula>
    </cfRule>
    <cfRule type="cellIs" priority="2" dxfId="8" operator="greaterThanOrEqual" stopIfTrue="1">
      <formula>0</formula>
    </cfRule>
  </conditionalFormatting>
  <hyperlinks>
    <hyperlink ref="P1:Q1" location="INDICE!A1" display="Volver al Indice"/>
  </hyperlinks>
  <printOptions/>
  <pageMargins left="0.21" right="0.21" top="1" bottom="0.27" header="0.17" footer="0.24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N13"/>
  <sheetViews>
    <sheetView showGridLines="0" tabSelected="1" zoomScalePageLayoutView="0" workbookViewId="0" topLeftCell="A1">
      <selection activeCell="O6" sqref="O6"/>
    </sheetView>
  </sheetViews>
  <sheetFormatPr defaultColWidth="11.421875" defaultRowHeight="12.75"/>
  <cols>
    <col min="1" max="16384" width="11.421875" style="802" customWidth="1"/>
  </cols>
  <sheetData>
    <row r="1" spans="1:14" ht="31.5" thickBot="1" thickTop="1">
      <c r="A1" s="800" t="s">
        <v>374</v>
      </c>
      <c r="B1" s="801"/>
      <c r="M1" s="803" t="s">
        <v>44</v>
      </c>
      <c r="N1" s="804"/>
    </row>
    <row r="2" spans="1:2" ht="27" thickTop="1">
      <c r="A2" s="805" t="s">
        <v>333</v>
      </c>
      <c r="B2" s="806"/>
    </row>
    <row r="5" spans="1:14" ht="25.5">
      <c r="A5" s="807" t="s">
        <v>388</v>
      </c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</row>
    <row r="6" spans="1:14" ht="15.75">
      <c r="A6" s="809"/>
      <c r="B6" s="808"/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8"/>
    </row>
    <row r="7" spans="1:14" ht="24.75" customHeight="1">
      <c r="A7" s="810" t="s">
        <v>387</v>
      </c>
      <c r="B7" s="811"/>
      <c r="C7" s="811"/>
      <c r="D7" s="811"/>
      <c r="E7" s="811"/>
      <c r="F7" s="811"/>
      <c r="G7" s="811"/>
      <c r="H7" s="811"/>
      <c r="I7" s="811"/>
      <c r="J7" s="811"/>
      <c r="K7" s="811"/>
      <c r="L7" s="811"/>
      <c r="M7" s="811"/>
      <c r="N7" s="811"/>
    </row>
    <row r="8" spans="1:14" ht="24.75" customHeight="1">
      <c r="A8" s="812" t="s">
        <v>389</v>
      </c>
      <c r="B8" s="811"/>
      <c r="C8" s="813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</row>
    <row r="9" spans="1:14" ht="24.75" customHeight="1">
      <c r="A9" s="812" t="s">
        <v>390</v>
      </c>
      <c r="B9" s="811"/>
      <c r="C9" s="813"/>
      <c r="D9" s="811"/>
      <c r="E9" s="811"/>
      <c r="F9" s="811"/>
      <c r="G9" s="811"/>
      <c r="H9" s="811"/>
      <c r="I9" s="811"/>
      <c r="J9" s="811"/>
      <c r="K9" s="811"/>
      <c r="L9" s="811"/>
      <c r="M9" s="811"/>
      <c r="N9" s="811"/>
    </row>
    <row r="10" spans="1:14" ht="24.75" customHeight="1">
      <c r="A10" s="812"/>
      <c r="B10" s="811"/>
      <c r="C10" s="813"/>
      <c r="D10" s="811"/>
      <c r="E10" s="811"/>
      <c r="F10" s="811"/>
      <c r="G10" s="811"/>
      <c r="H10" s="811"/>
      <c r="I10" s="811"/>
      <c r="J10" s="811"/>
      <c r="K10" s="811"/>
      <c r="L10" s="811"/>
      <c r="M10" s="811"/>
      <c r="N10" s="811"/>
    </row>
    <row r="11" spans="1:14" ht="24.75" customHeight="1">
      <c r="A11" s="810" t="s">
        <v>391</v>
      </c>
      <c r="B11" s="811"/>
      <c r="C11" s="813"/>
      <c r="D11" s="811"/>
      <c r="E11" s="811"/>
      <c r="F11" s="811"/>
      <c r="G11" s="811"/>
      <c r="H11" s="811"/>
      <c r="I11" s="811"/>
      <c r="J11" s="811"/>
      <c r="K11" s="811"/>
      <c r="L11" s="811"/>
      <c r="M11" s="811"/>
      <c r="N11" s="811"/>
    </row>
    <row r="12" spans="1:14" ht="24.75" customHeight="1">
      <c r="A12" s="812" t="s">
        <v>392</v>
      </c>
      <c r="B12" s="811"/>
      <c r="C12" s="811"/>
      <c r="D12" s="811"/>
      <c r="E12" s="811"/>
      <c r="F12" s="811"/>
      <c r="G12" s="811"/>
      <c r="H12" s="811"/>
      <c r="I12" s="811"/>
      <c r="J12" s="811"/>
      <c r="K12" s="811"/>
      <c r="L12" s="811"/>
      <c r="M12" s="811"/>
      <c r="N12" s="811"/>
    </row>
    <row r="13" ht="16.5">
      <c r="A13" s="812"/>
    </row>
  </sheetData>
  <sheetProtection/>
  <mergeCells count="1">
    <mergeCell ref="M1:N1"/>
  </mergeCells>
  <hyperlinks>
    <hyperlink ref="M1:N1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5525"/>
  <sheetViews>
    <sheetView showGridLines="0" zoomScale="88" zoomScaleNormal="88" zoomScalePageLayoutView="0" workbookViewId="0" topLeftCell="A1">
      <selection activeCell="A12" sqref="A12:M23"/>
    </sheetView>
  </sheetViews>
  <sheetFormatPr defaultColWidth="11.00390625" defaultRowHeight="12.75"/>
  <cols>
    <col min="1" max="1" width="9.8515625" style="1" customWidth="1"/>
    <col min="2" max="2" width="17.140625" style="1" customWidth="1"/>
    <col min="3" max="3" width="11.57421875" style="1" customWidth="1"/>
    <col min="4" max="4" width="8.421875" style="1" customWidth="1"/>
    <col min="5" max="5" width="8.140625" style="1" customWidth="1"/>
    <col min="6" max="6" width="9.57421875" style="1" customWidth="1"/>
    <col min="7" max="7" width="10.8515625" style="1" customWidth="1"/>
    <col min="8" max="9" width="10.00390625" style="1" customWidth="1"/>
    <col min="10" max="10" width="9.57421875" style="1" customWidth="1"/>
    <col min="11" max="11" width="10.421875" style="1" customWidth="1"/>
    <col min="12" max="12" width="9.7109375" style="1" customWidth="1"/>
    <col min="13" max="13" width="9.00390625" style="1" customWidth="1"/>
    <col min="14" max="14" width="10.00390625" style="1" customWidth="1"/>
    <col min="15" max="15" width="12.28125" style="1" customWidth="1"/>
    <col min="16" max="16" width="10.421875" style="1" customWidth="1"/>
    <col min="17" max="16384" width="11.00390625" style="1" customWidth="1"/>
  </cols>
  <sheetData>
    <row r="1" spans="15:16" ht="22.5" customHeight="1" thickBot="1">
      <c r="O1" s="217" t="s">
        <v>44</v>
      </c>
      <c r="P1" s="216"/>
    </row>
    <row r="2" ht="5.25" customHeight="1"/>
    <row r="3" ht="3.75" customHeight="1" thickBot="1"/>
    <row r="4" spans="1:16" ht="13.5" customHeight="1" thickTop="1">
      <c r="A4" s="215" t="s">
        <v>43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3"/>
    </row>
    <row r="5" spans="1:16" ht="12.75" customHeight="1">
      <c r="A5" s="212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0"/>
    </row>
    <row r="6" spans="1:16" ht="5.25" customHeight="1" thickBot="1">
      <c r="A6" s="209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7"/>
      <c r="P6" s="206"/>
    </row>
    <row r="7" spans="1:16" ht="16.5" customHeight="1" thickTop="1">
      <c r="A7" s="205"/>
      <c r="B7" s="204"/>
      <c r="C7" s="185" t="s">
        <v>42</v>
      </c>
      <c r="D7" s="184"/>
      <c r="E7" s="184"/>
      <c r="F7" s="203"/>
      <c r="G7" s="202" t="s">
        <v>41</v>
      </c>
      <c r="H7" s="201"/>
      <c r="I7" s="201"/>
      <c r="J7" s="201"/>
      <c r="K7" s="201"/>
      <c r="L7" s="201"/>
      <c r="M7" s="201"/>
      <c r="N7" s="201"/>
      <c r="O7" s="200" t="s">
        <v>40</v>
      </c>
      <c r="P7" s="199"/>
    </row>
    <row r="8" spans="1:16" ht="3.75" customHeight="1" thickBot="1">
      <c r="A8" s="176"/>
      <c r="B8" s="175"/>
      <c r="C8" s="198"/>
      <c r="D8" s="197"/>
      <c r="E8" s="197"/>
      <c r="F8" s="196"/>
      <c r="G8" s="195"/>
      <c r="H8" s="194"/>
      <c r="I8" s="194"/>
      <c r="J8" s="194"/>
      <c r="K8" s="194"/>
      <c r="L8" s="194"/>
      <c r="M8" s="194"/>
      <c r="N8" s="194"/>
      <c r="O8" s="193"/>
      <c r="P8" s="192"/>
    </row>
    <row r="9" spans="1:16" ht="21.75" customHeight="1" thickBot="1" thickTop="1">
      <c r="A9" s="191" t="s">
        <v>39</v>
      </c>
      <c r="B9" s="190"/>
      <c r="C9" s="189" t="s">
        <v>7</v>
      </c>
      <c r="D9" s="188" t="s">
        <v>38</v>
      </c>
      <c r="E9" s="187" t="s">
        <v>37</v>
      </c>
      <c r="F9" s="186" t="s">
        <v>36</v>
      </c>
      <c r="G9" s="185" t="s">
        <v>7</v>
      </c>
      <c r="H9" s="184"/>
      <c r="I9" s="184"/>
      <c r="J9" s="183" t="s">
        <v>38</v>
      </c>
      <c r="K9" s="182"/>
      <c r="L9" s="181"/>
      <c r="M9" s="180" t="s">
        <v>37</v>
      </c>
      <c r="N9" s="179" t="s">
        <v>36</v>
      </c>
      <c r="O9" s="178" t="s">
        <v>7</v>
      </c>
      <c r="P9" s="177" t="s">
        <v>36</v>
      </c>
    </row>
    <row r="10" spans="1:16" ht="9" customHeight="1">
      <c r="A10" s="176"/>
      <c r="B10" s="175"/>
      <c r="C10" s="174"/>
      <c r="D10" s="173"/>
      <c r="E10" s="172"/>
      <c r="F10" s="171"/>
      <c r="G10" s="169" t="s">
        <v>35</v>
      </c>
      <c r="H10" s="168" t="s">
        <v>35</v>
      </c>
      <c r="I10" s="170" t="s">
        <v>35</v>
      </c>
      <c r="J10" s="169" t="s">
        <v>35</v>
      </c>
      <c r="K10" s="168" t="s">
        <v>35</v>
      </c>
      <c r="L10" s="167" t="s">
        <v>35</v>
      </c>
      <c r="M10" s="166"/>
      <c r="N10" s="165"/>
      <c r="O10" s="152"/>
      <c r="P10" s="151"/>
    </row>
    <row r="11" spans="1:16" ht="15.75" customHeight="1" thickBot="1">
      <c r="A11" s="164"/>
      <c r="B11" s="163"/>
      <c r="C11" s="162"/>
      <c r="D11" s="161"/>
      <c r="E11" s="160"/>
      <c r="F11" s="159"/>
      <c r="G11" s="157" t="s">
        <v>34</v>
      </c>
      <c r="H11" s="156" t="s">
        <v>33</v>
      </c>
      <c r="I11" s="158" t="s">
        <v>30</v>
      </c>
      <c r="J11" s="157" t="s">
        <v>32</v>
      </c>
      <c r="K11" s="156" t="s">
        <v>31</v>
      </c>
      <c r="L11" s="155" t="s">
        <v>30</v>
      </c>
      <c r="M11" s="154"/>
      <c r="N11" s="153"/>
      <c r="O11" s="152"/>
      <c r="P11" s="151"/>
    </row>
    <row r="12" spans="1:16" ht="18" customHeight="1" thickTop="1">
      <c r="A12" s="150">
        <v>2009</v>
      </c>
      <c r="B12" s="38" t="s">
        <v>25</v>
      </c>
      <c r="C12" s="146">
        <v>733018</v>
      </c>
      <c r="D12" s="149">
        <v>6483.820000000001</v>
      </c>
      <c r="E12" s="148">
        <v>898.682</v>
      </c>
      <c r="F12" s="147">
        <f>E12+D12</f>
        <v>7382.502</v>
      </c>
      <c r="G12" s="146">
        <v>268696</v>
      </c>
      <c r="H12" s="145">
        <v>240173</v>
      </c>
      <c r="I12" s="144">
        <f>H12+G12</f>
        <v>508869</v>
      </c>
      <c r="J12" s="143">
        <v>23960.495000000003</v>
      </c>
      <c r="K12" s="142">
        <v>10490.597</v>
      </c>
      <c r="L12" s="141">
        <f>K12+J12</f>
        <v>34451.092000000004</v>
      </c>
      <c r="M12" s="140">
        <v>393.9170000000001</v>
      </c>
      <c r="N12" s="139">
        <f>L12+M12</f>
        <v>34845.009000000005</v>
      </c>
      <c r="O12" s="138">
        <f>I12+C12</f>
        <v>1241887</v>
      </c>
      <c r="P12" s="137">
        <f>N12+F12</f>
        <v>42227.511000000006</v>
      </c>
    </row>
    <row r="13" spans="1:16" s="136" customFormat="1" ht="18" customHeight="1">
      <c r="A13" s="132"/>
      <c r="B13" s="38" t="s">
        <v>24</v>
      </c>
      <c r="C13" s="80">
        <v>668872</v>
      </c>
      <c r="D13" s="116">
        <v>7666.226000000006</v>
      </c>
      <c r="E13" s="115">
        <v>1067.4029999999998</v>
      </c>
      <c r="F13" s="114">
        <f>E13+D13</f>
        <v>8733.629000000006</v>
      </c>
      <c r="G13" s="80">
        <v>192435</v>
      </c>
      <c r="H13" s="79">
        <v>178630</v>
      </c>
      <c r="I13" s="112">
        <f>H13+G13</f>
        <v>371065</v>
      </c>
      <c r="J13" s="111">
        <v>22922.131999999994</v>
      </c>
      <c r="K13" s="110">
        <v>10971.667000000001</v>
      </c>
      <c r="L13" s="109">
        <f>K13+J13</f>
        <v>33893.799</v>
      </c>
      <c r="M13" s="108">
        <v>476.24999999999994</v>
      </c>
      <c r="N13" s="107">
        <f>L13+M13</f>
        <v>34370.049</v>
      </c>
      <c r="O13" s="128">
        <f>I13+C13</f>
        <v>1039937</v>
      </c>
      <c r="P13" s="106">
        <f>N13+F13</f>
        <v>43103.67800000001</v>
      </c>
    </row>
    <row r="14" spans="1:16" ht="18" customHeight="1">
      <c r="A14" s="132"/>
      <c r="B14" s="38" t="s">
        <v>23</v>
      </c>
      <c r="C14" s="80">
        <v>744157</v>
      </c>
      <c r="D14" s="116">
        <v>8528.449999999997</v>
      </c>
      <c r="E14" s="115">
        <v>1100.859</v>
      </c>
      <c r="F14" s="114">
        <f>E14+D14</f>
        <v>9629.308999999997</v>
      </c>
      <c r="G14" s="80">
        <v>213521</v>
      </c>
      <c r="H14" s="79">
        <v>191654</v>
      </c>
      <c r="I14" s="112">
        <f>H14+G14</f>
        <v>405175</v>
      </c>
      <c r="J14" s="135">
        <v>20956.708999999995</v>
      </c>
      <c r="K14" s="110">
        <v>11939.231999999996</v>
      </c>
      <c r="L14" s="109">
        <f>K14+J14</f>
        <v>32895.94099999999</v>
      </c>
      <c r="M14" s="108">
        <v>524.753</v>
      </c>
      <c r="N14" s="107">
        <f>L14+M14</f>
        <v>33420.69399999999</v>
      </c>
      <c r="O14" s="128">
        <f>I14+C14</f>
        <v>1149332</v>
      </c>
      <c r="P14" s="106">
        <f>N14+F14</f>
        <v>43050.00299999998</v>
      </c>
    </row>
    <row r="15" spans="1:16" ht="18" customHeight="1">
      <c r="A15" s="132"/>
      <c r="B15" s="38" t="s">
        <v>22</v>
      </c>
      <c r="C15" s="80">
        <v>755671</v>
      </c>
      <c r="D15" s="116">
        <v>7651.128999999993</v>
      </c>
      <c r="E15" s="115">
        <v>1101.4259999999997</v>
      </c>
      <c r="F15" s="114">
        <f>E15+D15</f>
        <v>8752.554999999993</v>
      </c>
      <c r="G15" s="80">
        <v>211311</v>
      </c>
      <c r="H15" s="79">
        <v>206202</v>
      </c>
      <c r="I15" s="112">
        <f>H15+G15</f>
        <v>417513</v>
      </c>
      <c r="J15" s="111">
        <v>28613.039000000008</v>
      </c>
      <c r="K15" s="110">
        <v>12279.337000000003</v>
      </c>
      <c r="L15" s="109">
        <f>K15+J15</f>
        <v>40892.37600000001</v>
      </c>
      <c r="M15" s="108">
        <v>422.771</v>
      </c>
      <c r="N15" s="107">
        <f>L15+M15</f>
        <v>41315.14700000001</v>
      </c>
      <c r="O15" s="128">
        <f>I15+C15</f>
        <v>1173184</v>
      </c>
      <c r="P15" s="106">
        <f>N15+F15</f>
        <v>50067.702000000005</v>
      </c>
    </row>
    <row r="16" spans="1:16" s="134" customFormat="1" ht="18" customHeight="1">
      <c r="A16" s="132"/>
      <c r="B16" s="38" t="s">
        <v>21</v>
      </c>
      <c r="C16" s="80">
        <v>724014</v>
      </c>
      <c r="D16" s="116">
        <v>7934.0949999999975</v>
      </c>
      <c r="E16" s="115">
        <v>1165.6030000000003</v>
      </c>
      <c r="F16" s="114">
        <f>E16+D16</f>
        <v>9099.697999999999</v>
      </c>
      <c r="G16" s="80">
        <v>200323</v>
      </c>
      <c r="H16" s="79">
        <v>193831</v>
      </c>
      <c r="I16" s="112">
        <f>H16+G16</f>
        <v>394154</v>
      </c>
      <c r="J16" s="111">
        <v>24819.528999999977</v>
      </c>
      <c r="K16" s="110">
        <v>12358.210000000005</v>
      </c>
      <c r="L16" s="109">
        <f>K16+J16</f>
        <v>37177.73899999998</v>
      </c>
      <c r="M16" s="108">
        <v>527.3499999999998</v>
      </c>
      <c r="N16" s="107">
        <f>L16+M16</f>
        <v>37705.08899999998</v>
      </c>
      <c r="O16" s="128">
        <f>I16+C16</f>
        <v>1118168</v>
      </c>
      <c r="P16" s="106">
        <f>N16+F16</f>
        <v>46804.786999999975</v>
      </c>
    </row>
    <row r="17" spans="1:16" s="118" customFormat="1" ht="18" customHeight="1">
      <c r="A17" s="132"/>
      <c r="B17" s="38" t="s">
        <v>20</v>
      </c>
      <c r="C17" s="80">
        <v>823588</v>
      </c>
      <c r="D17" s="116">
        <v>7728.895999999994</v>
      </c>
      <c r="E17" s="115">
        <v>1048.1100000000006</v>
      </c>
      <c r="F17" s="114">
        <f>E17+D17</f>
        <v>8777.005999999994</v>
      </c>
      <c r="G17" s="80">
        <v>247368</v>
      </c>
      <c r="H17" s="79">
        <v>250328</v>
      </c>
      <c r="I17" s="112">
        <f>H17+G17</f>
        <v>497696</v>
      </c>
      <c r="J17" s="111">
        <v>20468.38300000001</v>
      </c>
      <c r="K17" s="110">
        <v>11053.642</v>
      </c>
      <c r="L17" s="109">
        <f>K17+J17</f>
        <v>31522.02500000001</v>
      </c>
      <c r="M17" s="108">
        <v>484.78</v>
      </c>
      <c r="N17" s="107">
        <f>L17+M17</f>
        <v>32006.805000000008</v>
      </c>
      <c r="O17" s="128">
        <f>I17+C17</f>
        <v>1321284</v>
      </c>
      <c r="P17" s="106">
        <f>N17+F17</f>
        <v>40783.811</v>
      </c>
    </row>
    <row r="18" spans="1:16" s="105" customFormat="1" ht="18" customHeight="1">
      <c r="A18" s="132"/>
      <c r="B18" s="38" t="s">
        <v>19</v>
      </c>
      <c r="C18" s="80">
        <v>925096</v>
      </c>
      <c r="D18" s="116">
        <v>7894.994</v>
      </c>
      <c r="E18" s="115">
        <v>1272.103</v>
      </c>
      <c r="F18" s="114">
        <f>E18+D18</f>
        <v>9167.097</v>
      </c>
      <c r="G18" s="80">
        <v>245574</v>
      </c>
      <c r="H18" s="79">
        <v>281837</v>
      </c>
      <c r="I18" s="112">
        <f>H18+G18</f>
        <v>527411</v>
      </c>
      <c r="J18" s="111">
        <v>19785.65999999999</v>
      </c>
      <c r="K18" s="110">
        <v>10941.337000000003</v>
      </c>
      <c r="L18" s="109">
        <f>K18+J18</f>
        <v>30726.996999999992</v>
      </c>
      <c r="M18" s="108">
        <v>582.0060000000003</v>
      </c>
      <c r="N18" s="107">
        <f>L18+M18</f>
        <v>31309.002999999993</v>
      </c>
      <c r="O18" s="128">
        <f>I18+C18</f>
        <v>1452507</v>
      </c>
      <c r="P18" s="106">
        <f>N18+F18</f>
        <v>40476.09999999999</v>
      </c>
    </row>
    <row r="19" spans="1:16" s="88" customFormat="1" ht="18" customHeight="1">
      <c r="A19" s="132"/>
      <c r="B19" s="103" t="s">
        <v>18</v>
      </c>
      <c r="C19" s="102">
        <v>924951</v>
      </c>
      <c r="D19" s="101">
        <v>7356.128999999996</v>
      </c>
      <c r="E19" s="100">
        <v>1212.6119999999999</v>
      </c>
      <c r="F19" s="99">
        <f>E19+D19</f>
        <v>8568.740999999996</v>
      </c>
      <c r="G19" s="102">
        <v>272824</v>
      </c>
      <c r="H19" s="97">
        <v>247906</v>
      </c>
      <c r="I19" s="96">
        <f>H19+G19</f>
        <v>520730</v>
      </c>
      <c r="J19" s="95">
        <v>20499.90400000001</v>
      </c>
      <c r="K19" s="94">
        <v>11079.870999999997</v>
      </c>
      <c r="L19" s="93">
        <f>K19+J19</f>
        <v>31579.77500000001</v>
      </c>
      <c r="M19" s="92">
        <v>521.1679999999999</v>
      </c>
      <c r="N19" s="91">
        <f>L19+M19</f>
        <v>32100.94300000001</v>
      </c>
      <c r="O19" s="133">
        <f>I19+C19</f>
        <v>1445681</v>
      </c>
      <c r="P19" s="89">
        <f>N19+F19</f>
        <v>40669.68400000001</v>
      </c>
    </row>
    <row r="20" spans="1:16" ht="18" customHeight="1">
      <c r="A20" s="132"/>
      <c r="B20" s="38" t="s">
        <v>29</v>
      </c>
      <c r="C20" s="80">
        <v>871266</v>
      </c>
      <c r="D20" s="116">
        <v>7793.950999999997</v>
      </c>
      <c r="E20" s="115">
        <v>1278.5389999999993</v>
      </c>
      <c r="F20" s="114">
        <f>E20+D20</f>
        <v>9072.489999999996</v>
      </c>
      <c r="G20" s="80">
        <v>225784</v>
      </c>
      <c r="H20" s="79">
        <v>199427</v>
      </c>
      <c r="I20" s="112">
        <f>H20+G20</f>
        <v>425211</v>
      </c>
      <c r="J20" s="111">
        <v>22213.030999999984</v>
      </c>
      <c r="K20" s="110">
        <v>12476.045000000002</v>
      </c>
      <c r="L20" s="109">
        <f>K20+J20</f>
        <v>34689.07599999999</v>
      </c>
      <c r="M20" s="108">
        <v>570.8090000000001</v>
      </c>
      <c r="N20" s="107">
        <f>L20+M20</f>
        <v>35259.88499999999</v>
      </c>
      <c r="O20" s="128">
        <f>I20+C20</f>
        <v>1296477</v>
      </c>
      <c r="P20" s="106">
        <f>N20+F20</f>
        <v>44332.374999999985</v>
      </c>
    </row>
    <row r="21" spans="1:16" ht="18" customHeight="1">
      <c r="A21" s="132"/>
      <c r="B21" s="38" t="s">
        <v>28</v>
      </c>
      <c r="C21" s="80">
        <v>998863</v>
      </c>
      <c r="D21" s="116">
        <v>8195.342999999999</v>
      </c>
      <c r="E21" s="115">
        <v>1339.1940000000004</v>
      </c>
      <c r="F21" s="114">
        <f>E21+D21</f>
        <v>9534.537</v>
      </c>
      <c r="G21" s="80">
        <v>229128</v>
      </c>
      <c r="H21" s="79">
        <v>235013</v>
      </c>
      <c r="I21" s="112">
        <f>H21+G21</f>
        <v>464141</v>
      </c>
      <c r="J21" s="111">
        <v>26325.309000000016</v>
      </c>
      <c r="K21" s="110">
        <v>15938.195000000003</v>
      </c>
      <c r="L21" s="109">
        <f>K21+J21</f>
        <v>42263.504000000015</v>
      </c>
      <c r="M21" s="108">
        <v>638.6080000000002</v>
      </c>
      <c r="N21" s="107">
        <f>L21+M21</f>
        <v>42902.112000000016</v>
      </c>
      <c r="O21" s="128">
        <f>I21+C21</f>
        <v>1463004</v>
      </c>
      <c r="P21" s="106">
        <f>N21+F21</f>
        <v>52436.64900000002</v>
      </c>
    </row>
    <row r="22" spans="1:16" ht="18" customHeight="1">
      <c r="A22" s="132"/>
      <c r="B22" s="38" t="s">
        <v>27</v>
      </c>
      <c r="C22" s="80">
        <v>944194</v>
      </c>
      <c r="D22" s="116">
        <v>7647.925000000003</v>
      </c>
      <c r="E22" s="115">
        <v>1240.4259999999997</v>
      </c>
      <c r="F22" s="114">
        <f>E22+D22</f>
        <v>8888.351000000002</v>
      </c>
      <c r="G22" s="80">
        <v>217081</v>
      </c>
      <c r="H22" s="79">
        <v>238904</v>
      </c>
      <c r="I22" s="112">
        <f>H22+G22</f>
        <v>455985</v>
      </c>
      <c r="J22" s="111">
        <v>23877.136</v>
      </c>
      <c r="K22" s="110">
        <v>15340.528999999988</v>
      </c>
      <c r="L22" s="109">
        <f>K22+J22</f>
        <v>39217.664999999986</v>
      </c>
      <c r="M22" s="108">
        <v>684.8539999999997</v>
      </c>
      <c r="N22" s="131">
        <f>L22+M22</f>
        <v>39902.518999999986</v>
      </c>
      <c r="O22" s="128">
        <f>I22+C22</f>
        <v>1400179</v>
      </c>
      <c r="P22" s="106">
        <f>N22+F22</f>
        <v>48790.86999999999</v>
      </c>
    </row>
    <row r="23" spans="1:16" ht="18" customHeight="1" thickBot="1">
      <c r="A23" s="130"/>
      <c r="B23" s="38" t="s">
        <v>26</v>
      </c>
      <c r="C23" s="80">
        <v>1043194</v>
      </c>
      <c r="D23" s="116">
        <v>9780.840000000004</v>
      </c>
      <c r="E23" s="115">
        <v>1390.595</v>
      </c>
      <c r="F23" s="114">
        <f>E23+D23</f>
        <v>11171.435000000003</v>
      </c>
      <c r="G23" s="80">
        <v>240984</v>
      </c>
      <c r="H23" s="79">
        <v>294563</v>
      </c>
      <c r="I23" s="112">
        <f>H23+G23</f>
        <v>535547</v>
      </c>
      <c r="J23" s="111">
        <v>24601.020999999986</v>
      </c>
      <c r="K23" s="110">
        <v>16807.95899999999</v>
      </c>
      <c r="L23" s="109">
        <f>K23+J23</f>
        <v>41408.97999999998</v>
      </c>
      <c r="M23" s="108">
        <v>950.9329999999999</v>
      </c>
      <c r="N23" s="129">
        <f>L23+M23</f>
        <v>42359.91299999998</v>
      </c>
      <c r="O23" s="128">
        <f>I23+C23</f>
        <v>1578741</v>
      </c>
      <c r="P23" s="106">
        <f>N23+F23</f>
        <v>53531.34799999998</v>
      </c>
    </row>
    <row r="24" spans="1:16" ht="3.75" customHeight="1">
      <c r="A24" s="127"/>
      <c r="B24" s="72"/>
      <c r="C24" s="126"/>
      <c r="D24" s="125"/>
      <c r="E24" s="124"/>
      <c r="F24" s="123">
        <f>E24+D24</f>
        <v>0</v>
      </c>
      <c r="G24" s="68"/>
      <c r="H24" s="67"/>
      <c r="I24" s="69"/>
      <c r="J24" s="68"/>
      <c r="K24" s="67"/>
      <c r="L24" s="66"/>
      <c r="M24" s="122"/>
      <c r="N24" s="64">
        <f>L24+M24</f>
        <v>0</v>
      </c>
      <c r="O24" s="121"/>
      <c r="P24" s="62"/>
    </row>
    <row r="25" spans="1:16" ht="18" customHeight="1">
      <c r="A25" s="120">
        <v>2010</v>
      </c>
      <c r="B25" s="38" t="s">
        <v>25</v>
      </c>
      <c r="C25" s="80">
        <v>1024970</v>
      </c>
      <c r="D25" s="116">
        <v>7086.655000000001</v>
      </c>
      <c r="E25" s="115">
        <v>1003.5830000000001</v>
      </c>
      <c r="F25" s="114">
        <f>E25+D25</f>
        <v>8090.238000000001</v>
      </c>
      <c r="G25" s="113">
        <v>284288</v>
      </c>
      <c r="H25" s="79">
        <v>261693</v>
      </c>
      <c r="I25" s="112">
        <f>H25+G25</f>
        <v>545981</v>
      </c>
      <c r="J25" s="111">
        <v>27088.933999999997</v>
      </c>
      <c r="K25" s="110">
        <v>14213.623000000003</v>
      </c>
      <c r="L25" s="109">
        <f>K25+J25</f>
        <v>41302.557</v>
      </c>
      <c r="M25" s="108">
        <v>630.667</v>
      </c>
      <c r="N25" s="107">
        <f>L25+M25</f>
        <v>41933.224</v>
      </c>
      <c r="O25" s="85">
        <f>I25+C25</f>
        <v>1570951</v>
      </c>
      <c r="P25" s="106">
        <f>N25+F25</f>
        <v>50023.462</v>
      </c>
    </row>
    <row r="26" spans="1:16" ht="18" customHeight="1">
      <c r="A26" s="120"/>
      <c r="B26" s="38" t="s">
        <v>24</v>
      </c>
      <c r="C26" s="80">
        <v>928323</v>
      </c>
      <c r="D26" s="116">
        <v>7931.109999999997</v>
      </c>
      <c r="E26" s="115">
        <v>1135.9940000000004</v>
      </c>
      <c r="F26" s="114">
        <f>E26+D26</f>
        <v>9067.103999999998</v>
      </c>
      <c r="G26" s="113">
        <v>202715</v>
      </c>
      <c r="H26" s="79">
        <v>188295</v>
      </c>
      <c r="I26" s="112">
        <f>H26+G26</f>
        <v>391010</v>
      </c>
      <c r="J26" s="111">
        <v>23549.742999999988</v>
      </c>
      <c r="K26" s="110">
        <v>13644.380000000005</v>
      </c>
      <c r="L26" s="109">
        <f>K26+J26</f>
        <v>37194.12299999999</v>
      </c>
      <c r="M26" s="108">
        <v>615.9159999999999</v>
      </c>
      <c r="N26" s="107">
        <f>L26+M26</f>
        <v>37810.03899999999</v>
      </c>
      <c r="O26" s="85">
        <f>I26+C26</f>
        <v>1319333</v>
      </c>
      <c r="P26" s="106">
        <f>N26+F26</f>
        <v>46877.14299999999</v>
      </c>
    </row>
    <row r="27" spans="1:16" ht="18" customHeight="1">
      <c r="A27" s="120"/>
      <c r="B27" s="38" t="s">
        <v>23</v>
      </c>
      <c r="C27" s="80">
        <v>1076945</v>
      </c>
      <c r="D27" s="116">
        <v>9036.668999999996</v>
      </c>
      <c r="E27" s="115">
        <v>1238.8320000000003</v>
      </c>
      <c r="F27" s="114">
        <f>E27+D27</f>
        <v>10275.500999999997</v>
      </c>
      <c r="G27" s="113">
        <v>250371</v>
      </c>
      <c r="H27" s="79">
        <v>216855</v>
      </c>
      <c r="I27" s="112">
        <f>H27+G27</f>
        <v>467226</v>
      </c>
      <c r="J27" s="111">
        <v>25382.67400000001</v>
      </c>
      <c r="K27" s="110">
        <v>16991.138000000003</v>
      </c>
      <c r="L27" s="109">
        <f>K27+J27</f>
        <v>42373.81200000001</v>
      </c>
      <c r="M27" s="108">
        <v>808.5249999999999</v>
      </c>
      <c r="N27" s="107">
        <f>L27+M27</f>
        <v>43182.337000000014</v>
      </c>
      <c r="O27" s="85">
        <f>I27+C27</f>
        <v>1544171</v>
      </c>
      <c r="P27" s="106">
        <f>N27+F27</f>
        <v>53457.83800000001</v>
      </c>
    </row>
    <row r="28" spans="1:16" ht="18" customHeight="1">
      <c r="A28" s="117"/>
      <c r="B28" s="38" t="s">
        <v>22</v>
      </c>
      <c r="C28" s="80">
        <v>1009177</v>
      </c>
      <c r="D28" s="116">
        <v>7568.481000000003</v>
      </c>
      <c r="E28" s="115">
        <v>1186.8619999999996</v>
      </c>
      <c r="F28" s="114">
        <f>E28+D28</f>
        <v>8755.343000000003</v>
      </c>
      <c r="G28" s="113">
        <v>215471</v>
      </c>
      <c r="H28" s="79">
        <v>215500</v>
      </c>
      <c r="I28" s="112">
        <f>H28+G28</f>
        <v>430971</v>
      </c>
      <c r="J28" s="111">
        <v>28129.26999999998</v>
      </c>
      <c r="K28" s="110">
        <v>15637.245000000004</v>
      </c>
      <c r="L28" s="109">
        <f>K28+J28</f>
        <v>43766.514999999985</v>
      </c>
      <c r="M28" s="108">
        <v>787.1009999999995</v>
      </c>
      <c r="N28" s="107">
        <f>L28+M28</f>
        <v>44553.61599999999</v>
      </c>
      <c r="O28" s="85">
        <f>I28+C28</f>
        <v>1440148</v>
      </c>
      <c r="P28" s="106">
        <f>N28+F28</f>
        <v>53308.95899999999</v>
      </c>
    </row>
    <row r="29" spans="1:16" ht="18" customHeight="1">
      <c r="A29" s="119"/>
      <c r="B29" s="38" t="s">
        <v>21</v>
      </c>
      <c r="C29" s="80">
        <v>1057219</v>
      </c>
      <c r="D29" s="116">
        <v>8599.75</v>
      </c>
      <c r="E29" s="115">
        <v>1165.6399999999999</v>
      </c>
      <c r="F29" s="114">
        <f>E29+D29</f>
        <v>9765.39</v>
      </c>
      <c r="G29" s="113">
        <v>226400</v>
      </c>
      <c r="H29" s="79">
        <v>221447</v>
      </c>
      <c r="I29" s="112">
        <f>H29+G29</f>
        <v>447847</v>
      </c>
      <c r="J29" s="111">
        <v>25369.495999999985</v>
      </c>
      <c r="K29" s="110">
        <v>16339.443</v>
      </c>
      <c r="L29" s="109">
        <f>K29+J29</f>
        <v>41708.938999999984</v>
      </c>
      <c r="M29" s="108">
        <v>721.5259999999998</v>
      </c>
      <c r="N29" s="107">
        <f>L29+M29</f>
        <v>42430.46499999998</v>
      </c>
      <c r="O29" s="85">
        <f>I29+C29</f>
        <v>1505066</v>
      </c>
      <c r="P29" s="106">
        <f>N29+F29</f>
        <v>52195.85499999998</v>
      </c>
    </row>
    <row r="30" spans="1:16" s="118" customFormat="1" ht="18" customHeight="1">
      <c r="A30" s="119"/>
      <c r="B30" s="38" t="s">
        <v>20</v>
      </c>
      <c r="C30" s="80">
        <v>1123329</v>
      </c>
      <c r="D30" s="116">
        <v>8545.662999999997</v>
      </c>
      <c r="E30" s="115">
        <v>1083.4999999999998</v>
      </c>
      <c r="F30" s="114">
        <f>E30+D30</f>
        <v>9629.162999999997</v>
      </c>
      <c r="G30" s="113">
        <v>265899</v>
      </c>
      <c r="H30" s="79">
        <v>257366</v>
      </c>
      <c r="I30" s="112">
        <f>H30+G30</f>
        <v>523265</v>
      </c>
      <c r="J30" s="111">
        <v>21841.091999999997</v>
      </c>
      <c r="K30" s="110">
        <v>15501.852999999997</v>
      </c>
      <c r="L30" s="109">
        <f>K30+J30</f>
        <v>37342.94499999999</v>
      </c>
      <c r="M30" s="108">
        <v>752.5529999999999</v>
      </c>
      <c r="N30" s="107">
        <f>L30+M30</f>
        <v>38095.49799999999</v>
      </c>
      <c r="O30" s="85">
        <f>I30+C30</f>
        <v>1646594</v>
      </c>
      <c r="P30" s="106">
        <f>N30+F30</f>
        <v>47724.66099999999</v>
      </c>
    </row>
    <row r="31" spans="1:16" s="105" customFormat="1" ht="18" customHeight="1">
      <c r="A31" s="117"/>
      <c r="B31" s="38" t="s">
        <v>19</v>
      </c>
      <c r="C31" s="80">
        <v>1223306</v>
      </c>
      <c r="D31" s="116">
        <v>7722.582000000003</v>
      </c>
      <c r="E31" s="115">
        <v>1117.3740000000003</v>
      </c>
      <c r="F31" s="114">
        <f>E31+D31</f>
        <v>8839.956000000004</v>
      </c>
      <c r="G31" s="113">
        <v>288296</v>
      </c>
      <c r="H31" s="79">
        <v>323100</v>
      </c>
      <c r="I31" s="112">
        <f>H31+G31</f>
        <v>611396</v>
      </c>
      <c r="J31" s="111">
        <v>21729.269000000004</v>
      </c>
      <c r="K31" s="110">
        <v>16479.375000000007</v>
      </c>
      <c r="L31" s="109">
        <f>K31+J31</f>
        <v>38208.644000000015</v>
      </c>
      <c r="M31" s="108">
        <v>434.95899999999995</v>
      </c>
      <c r="N31" s="107">
        <f>L31+M31</f>
        <v>38643.60300000002</v>
      </c>
      <c r="O31" s="85">
        <f>I31+C31</f>
        <v>1834702</v>
      </c>
      <c r="P31" s="106">
        <f>N31+F31</f>
        <v>47483.55900000002</v>
      </c>
    </row>
    <row r="32" spans="1:16" s="88" customFormat="1" ht="18" customHeight="1" thickBot="1">
      <c r="A32" s="104"/>
      <c r="B32" s="103" t="s">
        <v>18</v>
      </c>
      <c r="C32" s="102">
        <v>1186607</v>
      </c>
      <c r="D32" s="101">
        <v>7172.058</v>
      </c>
      <c r="E32" s="100">
        <v>1181.3130000000003</v>
      </c>
      <c r="F32" s="99">
        <f>E32+D32</f>
        <v>8353.371000000001</v>
      </c>
      <c r="G32" s="98">
        <v>311004</v>
      </c>
      <c r="H32" s="97">
        <v>273830</v>
      </c>
      <c r="I32" s="96">
        <f>H32+G32</f>
        <v>584834</v>
      </c>
      <c r="J32" s="95">
        <v>21442.39699999999</v>
      </c>
      <c r="K32" s="94">
        <v>15547.732</v>
      </c>
      <c r="L32" s="93">
        <f>K32+J32</f>
        <v>36990.128999999986</v>
      </c>
      <c r="M32" s="92">
        <v>358.597</v>
      </c>
      <c r="N32" s="91">
        <f>L32+M32</f>
        <v>37348.72599999999</v>
      </c>
      <c r="O32" s="90">
        <f>I32+C32</f>
        <v>1771441</v>
      </c>
      <c r="P32" s="89">
        <f>N32+F32</f>
        <v>45702.09699999999</v>
      </c>
    </row>
    <row r="33" spans="1:16" ht="18" customHeight="1">
      <c r="A33" s="87" t="s">
        <v>17</v>
      </c>
      <c r="B33" s="72"/>
      <c r="C33" s="68"/>
      <c r="D33" s="67"/>
      <c r="E33" s="71"/>
      <c r="F33" s="86"/>
      <c r="G33" s="68"/>
      <c r="H33" s="67"/>
      <c r="I33" s="69"/>
      <c r="J33" s="68"/>
      <c r="K33" s="67"/>
      <c r="L33" s="66"/>
      <c r="M33" s="65"/>
      <c r="N33" s="64"/>
      <c r="O33" s="85"/>
      <c r="P33" s="62"/>
    </row>
    <row r="34" spans="1:16" ht="18" customHeight="1">
      <c r="A34" s="61" t="s">
        <v>16</v>
      </c>
      <c r="B34" s="83"/>
      <c r="C34" s="80">
        <f>SUM(C12:C19)</f>
        <v>6299367</v>
      </c>
      <c r="D34" s="79">
        <f>SUM(D12:D19)</f>
        <v>61243.73899999998</v>
      </c>
      <c r="E34" s="76">
        <f>SUM(E12:E19)</f>
        <v>8866.797999999999</v>
      </c>
      <c r="F34" s="84">
        <f>SUM(F12:F19)</f>
        <v>70110.53699999998</v>
      </c>
      <c r="G34" s="80">
        <f>SUM(G12:G19)</f>
        <v>1852052</v>
      </c>
      <c r="H34" s="79">
        <f>SUM(H12:H19)</f>
        <v>1790561</v>
      </c>
      <c r="I34" s="76">
        <f>SUM(I12:I19)</f>
        <v>3642613</v>
      </c>
      <c r="J34" s="80">
        <f>SUM(J12:J19)</f>
        <v>182025.851</v>
      </c>
      <c r="K34" s="79">
        <f>SUM(K12:K19)</f>
        <v>91113.893</v>
      </c>
      <c r="L34" s="78">
        <f>SUM(L12:L19)</f>
        <v>273139.744</v>
      </c>
      <c r="M34" s="77">
        <f>SUM(M12:M19)</f>
        <v>3932.995</v>
      </c>
      <c r="N34" s="76">
        <f>SUM(N12:N19)</f>
        <v>277072.739</v>
      </c>
      <c r="O34" s="75">
        <f>SUM(O12:O19)</f>
        <v>9941980</v>
      </c>
      <c r="P34" s="74">
        <f>SUM(P12:P19)</f>
        <v>347183.27599999995</v>
      </c>
    </row>
    <row r="35" spans="1:16" ht="18" customHeight="1" thickBot="1">
      <c r="A35" s="61" t="s">
        <v>15</v>
      </c>
      <c r="B35" s="83"/>
      <c r="C35" s="80">
        <f>SUM(C25:C32)</f>
        <v>8629876</v>
      </c>
      <c r="D35" s="79">
        <f>SUM(D25:D32)</f>
        <v>63662.96799999999</v>
      </c>
      <c r="E35" s="76">
        <f>SUM(E25:E32)</f>
        <v>9113.098</v>
      </c>
      <c r="F35" s="82">
        <f>SUM(F25:F32)</f>
        <v>72776.06599999999</v>
      </c>
      <c r="G35" s="81">
        <f>SUM(G25:G32)</f>
        <v>2044444</v>
      </c>
      <c r="H35" s="79">
        <f>SUM(H25:H32)</f>
        <v>1958086</v>
      </c>
      <c r="I35" s="76">
        <f>SUM(I25:I32)</f>
        <v>4002530</v>
      </c>
      <c r="J35" s="80">
        <f>SUM(J25:J32)</f>
        <v>194532.87499999994</v>
      </c>
      <c r="K35" s="79">
        <f>SUM(K25:K32)</f>
        <v>124354.78900000003</v>
      </c>
      <c r="L35" s="78">
        <f>SUM(L25:L32)</f>
        <v>318887.664</v>
      </c>
      <c r="M35" s="77">
        <f>SUM(M25:M32)</f>
        <v>5109.843999999999</v>
      </c>
      <c r="N35" s="76">
        <f>SUM(N25:N32)</f>
        <v>323997.508</v>
      </c>
      <c r="O35" s="75">
        <f>SUM(O25:O32)</f>
        <v>12632406</v>
      </c>
      <c r="P35" s="74">
        <f>SUM(P25:P32)</f>
        <v>396773.57399999996</v>
      </c>
    </row>
    <row r="36" spans="1:16" ht="16.5" customHeight="1">
      <c r="A36" s="73" t="s">
        <v>14</v>
      </c>
      <c r="B36" s="72"/>
      <c r="C36" s="68"/>
      <c r="D36" s="67"/>
      <c r="E36" s="71"/>
      <c r="F36" s="70"/>
      <c r="G36" s="68"/>
      <c r="H36" s="67"/>
      <c r="I36" s="69"/>
      <c r="J36" s="68"/>
      <c r="K36" s="67"/>
      <c r="L36" s="66"/>
      <c r="M36" s="65"/>
      <c r="N36" s="64"/>
      <c r="O36" s="63"/>
      <c r="P36" s="62"/>
    </row>
    <row r="37" spans="1:16" ht="16.5" customHeight="1">
      <c r="A37" s="61" t="s">
        <v>13</v>
      </c>
      <c r="B37" s="60"/>
      <c r="C37" s="32">
        <f>(C32/C19-1)*100</f>
        <v>28.28863366816188</v>
      </c>
      <c r="D37" s="58">
        <f>(D32/D19-1)*100</f>
        <v>-2.5022807511939527</v>
      </c>
      <c r="E37" s="35">
        <f>(E32/E19-1)*100</f>
        <v>-2.5811224035387714</v>
      </c>
      <c r="F37" s="34">
        <f>(F32/F19-1)*100</f>
        <v>-2.5134380885125984</v>
      </c>
      <c r="G37" s="32">
        <f>(G32/G19-1)*100</f>
        <v>13.99436999677448</v>
      </c>
      <c r="H37" s="31">
        <f>(H32/H19-1)*100</f>
        <v>10.457189418569946</v>
      </c>
      <c r="I37" s="35">
        <f>(I32/I19-1)*100</f>
        <v>12.310410385420468</v>
      </c>
      <c r="J37" s="59">
        <f>(J32/J19-1)*100</f>
        <v>4.597548359250747</v>
      </c>
      <c r="K37" s="58">
        <f>(K32/K19-1)*100</f>
        <v>40.32412471228233</v>
      </c>
      <c r="L37" s="57">
        <f>(L32/L19-1)*100</f>
        <v>17.13233865662429</v>
      </c>
      <c r="M37" s="56">
        <f>(M32/M19-1)*100</f>
        <v>-31.1935882479354</v>
      </c>
      <c r="N37" s="35">
        <f>(N32/N19-1)*100</f>
        <v>16.347753397773946</v>
      </c>
      <c r="O37" s="55">
        <f>(O32/O19-1)*100</f>
        <v>22.5333251249757</v>
      </c>
      <c r="P37" s="54">
        <f>(P32/P19-1)*100</f>
        <v>12.37386796514075</v>
      </c>
    </row>
    <row r="38" spans="1:16" ht="6.75" customHeight="1" thickBot="1">
      <c r="A38" s="53"/>
      <c r="B38" s="52"/>
      <c r="C38" s="51"/>
      <c r="D38" s="50"/>
      <c r="E38" s="49"/>
      <c r="F38" s="48"/>
      <c r="G38" s="46"/>
      <c r="H38" s="45"/>
      <c r="I38" s="47"/>
      <c r="J38" s="46"/>
      <c r="K38" s="45"/>
      <c r="L38" s="44"/>
      <c r="M38" s="43"/>
      <c r="N38" s="42"/>
      <c r="O38" s="41"/>
      <c r="P38" s="40"/>
    </row>
    <row r="39" spans="1:16" ht="16.5" customHeight="1">
      <c r="A39" s="39" t="s">
        <v>12</v>
      </c>
      <c r="B39" s="38"/>
      <c r="C39" s="37"/>
      <c r="D39" s="36"/>
      <c r="E39" s="35"/>
      <c r="F39" s="34"/>
      <c r="G39" s="32"/>
      <c r="H39" s="31"/>
      <c r="I39" s="33"/>
      <c r="J39" s="32"/>
      <c r="K39" s="31"/>
      <c r="L39" s="30"/>
      <c r="M39" s="29"/>
      <c r="N39" s="28"/>
      <c r="O39" s="27"/>
      <c r="P39" s="26"/>
    </row>
    <row r="40" spans="1:16" ht="16.5" customHeight="1" thickBot="1">
      <c r="A40" s="25" t="s">
        <v>11</v>
      </c>
      <c r="B40" s="24"/>
      <c r="C40" s="22">
        <f>(C35/C34-1)*100</f>
        <v>36.99592355866868</v>
      </c>
      <c r="D40" s="18">
        <f>(D35/D34-1)*100</f>
        <v>3.950165420174656</v>
      </c>
      <c r="E40" s="20">
        <f>(E35/E34-1)*100</f>
        <v>2.7777784043349296</v>
      </c>
      <c r="F40" s="23">
        <f>(F35/F34-1)*100</f>
        <v>3.8018949990356044</v>
      </c>
      <c r="G40" s="22">
        <f>(G35/G34-1)*100</f>
        <v>10.38804526006829</v>
      </c>
      <c r="H40" s="21">
        <f>(H35/H34-1)*100</f>
        <v>9.356006301935537</v>
      </c>
      <c r="I40" s="20">
        <f>(I35/I34-1)*100</f>
        <v>9.880736712903616</v>
      </c>
      <c r="J40" s="19">
        <f>(J35/J34-1)*100</f>
        <v>6.871015260354385</v>
      </c>
      <c r="K40" s="18">
        <f>(K35/K34-1)*100</f>
        <v>36.482796317352005</v>
      </c>
      <c r="L40" s="17">
        <f>(L35/L34-1)*100</f>
        <v>16.74890637665678</v>
      </c>
      <c r="M40" s="16">
        <f>(M35/M34-1)*100</f>
        <v>29.92246366954443</v>
      </c>
      <c r="N40" s="15">
        <f>(N35/N34-1)*100</f>
        <v>16.93590252486008</v>
      </c>
      <c r="O40" s="14">
        <f>(O35/O34-1)*100</f>
        <v>27.061269485555183</v>
      </c>
      <c r="P40" s="13">
        <f>(P35/P34-1)*100</f>
        <v>14.283607946599375</v>
      </c>
    </row>
    <row r="41" spans="1:13" ht="17.25" customHeight="1" thickTop="1">
      <c r="A41" s="8" t="s">
        <v>10</v>
      </c>
      <c r="B41" s="12"/>
      <c r="C41" s="11"/>
      <c r="D41" s="11"/>
      <c r="E41" s="11"/>
      <c r="F41" s="10"/>
      <c r="G41" s="10"/>
      <c r="H41" s="10"/>
      <c r="I41" s="10"/>
      <c r="J41" s="10"/>
      <c r="K41" s="10"/>
      <c r="L41" s="10"/>
      <c r="M41" s="9"/>
    </row>
    <row r="42" spans="1:12" ht="13.5" customHeight="1">
      <c r="A42" s="8" t="s">
        <v>9</v>
      </c>
      <c r="B42" s="7"/>
      <c r="C42" s="7"/>
      <c r="D42" s="7"/>
      <c r="E42" s="7"/>
      <c r="F42" s="3"/>
      <c r="G42" s="3"/>
      <c r="H42" s="3"/>
      <c r="I42" s="3"/>
      <c r="J42" s="3"/>
      <c r="K42" s="3"/>
      <c r="L42" s="3"/>
    </row>
    <row r="43" spans="1:12" ht="13.5">
      <c r="A43" s="6" t="s">
        <v>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3"/>
      <c r="B45" s="3"/>
      <c r="C45" s="5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6.5" customHeight="1">
      <c r="A47" s="3" t="s">
        <v>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ht="16.5" customHeight="1">
      <c r="B48" s="4" t="s">
        <v>6</v>
      </c>
      <c r="C48" s="4" t="s">
        <v>5</v>
      </c>
      <c r="D48" s="3" t="s">
        <v>4</v>
      </c>
      <c r="E48" s="3" t="s">
        <v>3</v>
      </c>
      <c r="F48" s="3"/>
      <c r="G48" s="3" t="s">
        <v>2</v>
      </c>
      <c r="H48" s="3"/>
      <c r="I48" s="3"/>
      <c r="J48" s="3"/>
      <c r="K48" s="3"/>
      <c r="L48" s="3"/>
    </row>
    <row r="49" spans="1:12" ht="16.5" customHeight="1">
      <c r="A49" s="1" t="s">
        <v>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6.5" customHeight="1">
      <c r="A50" s="3" t="s">
        <v>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6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ht="16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3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3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3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3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3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3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3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3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3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3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3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3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3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3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3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3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3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3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3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3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3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3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3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3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3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3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3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3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3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3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3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3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3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3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3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3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3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3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3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3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3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3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3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3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3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3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3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3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3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3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3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3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3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3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3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3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3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3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3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3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3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3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3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3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3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3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3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3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3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3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3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3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3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3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3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3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3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3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3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3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3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3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3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3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3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3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3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3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3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3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3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3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3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3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3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3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65525" ht="13.5">
      <c r="C65525" s="2" t="e">
        <f>((C65521/C65508)-1)*100</f>
        <v>#DIV/0!</v>
      </c>
    </row>
  </sheetData>
  <sheetProtection/>
  <mergeCells count="17">
    <mergeCell ref="O1:P1"/>
    <mergeCell ref="A4:P5"/>
    <mergeCell ref="O7:P7"/>
    <mergeCell ref="A12:A23"/>
    <mergeCell ref="A9:B9"/>
    <mergeCell ref="G9:I9"/>
    <mergeCell ref="C9:C11"/>
    <mergeCell ref="D9:D11"/>
    <mergeCell ref="E9:E11"/>
    <mergeCell ref="O9:O11"/>
    <mergeCell ref="A25:A27"/>
    <mergeCell ref="P9:P11"/>
    <mergeCell ref="F9:F11"/>
    <mergeCell ref="C7:F8"/>
    <mergeCell ref="N9:N11"/>
    <mergeCell ref="G7:N8"/>
    <mergeCell ref="M9:M11"/>
  </mergeCells>
  <conditionalFormatting sqref="A37:B37 Q37:IV37 A40:B40 Q40:IV40">
    <cfRule type="cellIs" priority="3" dxfId="10" operator="lessThan" stopIfTrue="1">
      <formula>0</formula>
    </cfRule>
  </conditionalFormatting>
  <conditionalFormatting sqref="C36:P40">
    <cfRule type="cellIs" priority="1" dxfId="9" operator="lessThan" stopIfTrue="1">
      <formula>0</formula>
    </cfRule>
    <cfRule type="cellIs" priority="2" dxfId="11" operator="greaterThanOrEqual" stopIfTrue="1">
      <formula>0</formula>
    </cfRule>
  </conditionalFormatting>
  <hyperlinks>
    <hyperlink ref="O1:P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I15"/>
  <sheetViews>
    <sheetView showGridLines="0" zoomScale="98" zoomScaleNormal="98" zoomScalePageLayoutView="0" workbookViewId="0" topLeftCell="A1">
      <pane xSplit="14715" topLeftCell="J1" activePane="topLeft" state="split"/>
      <selection pane="topLeft" activeCell="F15" sqref="F15"/>
      <selection pane="topRight" activeCell="J1" sqref="J1"/>
    </sheetView>
  </sheetViews>
  <sheetFormatPr defaultColWidth="9.140625" defaultRowHeight="12.75"/>
  <cols>
    <col min="1" max="1" width="14.8515625" style="218" customWidth="1"/>
    <col min="2" max="2" width="10.28125" style="218" customWidth="1"/>
    <col min="3" max="3" width="9.00390625" style="218" customWidth="1"/>
    <col min="4" max="4" width="11.421875" style="218" customWidth="1"/>
    <col min="5" max="5" width="7.421875" style="218" customWidth="1"/>
    <col min="6" max="6" width="11.28125" style="218" customWidth="1"/>
    <col min="7" max="7" width="8.8515625" style="218" customWidth="1"/>
    <col min="8" max="8" width="10.28125" style="218" customWidth="1"/>
    <col min="9" max="9" width="7.28125" style="218" customWidth="1"/>
    <col min="10" max="16384" width="9.140625" style="218" customWidth="1"/>
  </cols>
  <sheetData>
    <row r="1" spans="8:9" ht="18.75" thickBot="1">
      <c r="H1" s="252" t="s">
        <v>44</v>
      </c>
      <c r="I1" s="251"/>
    </row>
    <row r="2" ht="3" customHeight="1" thickBot="1"/>
    <row r="3" spans="1:9" ht="30" customHeight="1" thickBot="1">
      <c r="A3" s="250" t="s">
        <v>61</v>
      </c>
      <c r="B3" s="249"/>
      <c r="C3" s="249"/>
      <c r="D3" s="249"/>
      <c r="E3" s="249"/>
      <c r="F3" s="249"/>
      <c r="G3" s="249"/>
      <c r="H3" s="249"/>
      <c r="I3" s="248"/>
    </row>
    <row r="4" spans="1:9" ht="14.25" thickBot="1">
      <c r="A4" s="247" t="s">
        <v>60</v>
      </c>
      <c r="B4" s="246" t="s">
        <v>59</v>
      </c>
      <c r="C4" s="243"/>
      <c r="D4" s="245"/>
      <c r="E4" s="244"/>
      <c r="F4" s="243" t="s">
        <v>58</v>
      </c>
      <c r="G4" s="243"/>
      <c r="H4" s="243"/>
      <c r="I4" s="242"/>
    </row>
    <row r="5" spans="1:9" s="237" customFormat="1" ht="26.25" thickBot="1">
      <c r="A5" s="241"/>
      <c r="B5" s="239" t="s">
        <v>6</v>
      </c>
      <c r="C5" s="240" t="s">
        <v>56</v>
      </c>
      <c r="D5" s="239" t="s">
        <v>5</v>
      </c>
      <c r="E5" s="240" t="s">
        <v>54</v>
      </c>
      <c r="F5" s="239" t="s">
        <v>57</v>
      </c>
      <c r="G5" s="240" t="s">
        <v>56</v>
      </c>
      <c r="H5" s="239" t="s">
        <v>55</v>
      </c>
      <c r="I5" s="238" t="s">
        <v>54</v>
      </c>
    </row>
    <row r="6" spans="1:9" s="221" customFormat="1" ht="16.5" customHeight="1" thickBot="1">
      <c r="A6" s="236" t="s">
        <v>40</v>
      </c>
      <c r="B6" s="234">
        <f>SUM(B7:B13)</f>
        <v>1186607</v>
      </c>
      <c r="C6" s="235">
        <f>(B6/$B$6)</f>
        <v>1</v>
      </c>
      <c r="D6" s="234">
        <f>SUM(D7:D13)</f>
        <v>924951</v>
      </c>
      <c r="E6" s="233">
        <f>(B6/D6-1)*100</f>
        <v>28.28863366816188</v>
      </c>
      <c r="F6" s="234">
        <f>SUM(F7:F13)</f>
        <v>8629876</v>
      </c>
      <c r="G6" s="235">
        <f>(F6/$F$6)</f>
        <v>1</v>
      </c>
      <c r="H6" s="234">
        <f>SUM(H7:H13)</f>
        <v>6299367</v>
      </c>
      <c r="I6" s="233">
        <f>(F6/H6-1)*100</f>
        <v>36.99592355866868</v>
      </c>
    </row>
    <row r="7" spans="1:9" s="221" customFormat="1" ht="16.5" customHeight="1" thickTop="1">
      <c r="A7" s="232" t="s">
        <v>53</v>
      </c>
      <c r="B7" s="231">
        <v>465812</v>
      </c>
      <c r="C7" s="228">
        <f>B7/$B$6</f>
        <v>0.39255794041329606</v>
      </c>
      <c r="D7" s="231">
        <v>315616</v>
      </c>
      <c r="E7" s="229">
        <f>(B7/D7-1)*100</f>
        <v>47.588208455845084</v>
      </c>
      <c r="F7" s="231">
        <v>3164331</v>
      </c>
      <c r="G7" s="228">
        <f>(F7/$F$6)</f>
        <v>0.3666716648072348</v>
      </c>
      <c r="H7" s="231">
        <v>2279147</v>
      </c>
      <c r="I7" s="226">
        <f>(F7/H7-1)*100</f>
        <v>38.838389976600894</v>
      </c>
    </row>
    <row r="8" spans="1:9" s="221" customFormat="1" ht="16.5" customHeight="1">
      <c r="A8" s="230" t="s">
        <v>52</v>
      </c>
      <c r="B8" s="227">
        <v>246418</v>
      </c>
      <c r="C8" s="228">
        <f>B8/$B$6</f>
        <v>0.2076660596136716</v>
      </c>
      <c r="D8" s="227">
        <v>165987</v>
      </c>
      <c r="E8" s="229">
        <f>(B8/D8-1)*100</f>
        <v>48.45620440154952</v>
      </c>
      <c r="F8" s="227">
        <v>1858263</v>
      </c>
      <c r="G8" s="228">
        <f>(F8/$F$6)</f>
        <v>0.21532904991914137</v>
      </c>
      <c r="H8" s="227">
        <v>807350</v>
      </c>
      <c r="I8" s="226">
        <f>(F8/H8-1)*100</f>
        <v>130.16820462005327</v>
      </c>
    </row>
    <row r="9" spans="1:9" s="221" customFormat="1" ht="16.5" customHeight="1">
      <c r="A9" s="230" t="s">
        <v>51</v>
      </c>
      <c r="B9" s="227">
        <v>180487</v>
      </c>
      <c r="C9" s="228">
        <f>B9/$B$6</f>
        <v>0.15210343441425847</v>
      </c>
      <c r="D9" s="227">
        <v>179906</v>
      </c>
      <c r="E9" s="226">
        <f>(B9/D9-1)*100</f>
        <v>0.32294642757884073</v>
      </c>
      <c r="F9" s="227">
        <v>1327154</v>
      </c>
      <c r="G9" s="228">
        <f>(F9/$F$6)</f>
        <v>0.15378598719147296</v>
      </c>
      <c r="H9" s="227">
        <v>1142456</v>
      </c>
      <c r="I9" s="226">
        <f>(F9/H9-1)*100</f>
        <v>16.1667495290847</v>
      </c>
    </row>
    <row r="10" spans="1:9" s="221" customFormat="1" ht="16.5" customHeight="1">
      <c r="A10" s="230" t="s">
        <v>50</v>
      </c>
      <c r="B10" s="227">
        <v>165650</v>
      </c>
      <c r="C10" s="228">
        <f>B10/$B$6</f>
        <v>0.13959971582840822</v>
      </c>
      <c r="D10" s="227">
        <v>150182</v>
      </c>
      <c r="E10" s="229">
        <f>(B10/D10-1)*100</f>
        <v>10.299503269366506</v>
      </c>
      <c r="F10" s="227">
        <v>1386563</v>
      </c>
      <c r="G10" s="228">
        <f>(F10/$F$6)</f>
        <v>0.1606700953756462</v>
      </c>
      <c r="H10" s="227">
        <v>1224476</v>
      </c>
      <c r="I10" s="226">
        <f>(F10/H10-1)*100</f>
        <v>13.23725413972998</v>
      </c>
    </row>
    <row r="11" spans="1:9" s="221" customFormat="1" ht="16.5" customHeight="1">
      <c r="A11" s="230" t="s">
        <v>49</v>
      </c>
      <c r="B11" s="227">
        <v>77491</v>
      </c>
      <c r="C11" s="228">
        <f>B11/$B$6</f>
        <v>0.06530468807279917</v>
      </c>
      <c r="D11" s="227">
        <v>74819</v>
      </c>
      <c r="E11" s="229">
        <f>(B11/D11-1)*100</f>
        <v>3.5712853686897805</v>
      </c>
      <c r="F11" s="227">
        <v>553313</v>
      </c>
      <c r="G11" s="228">
        <f>(F11/$F$6)</f>
        <v>0.06411598498054896</v>
      </c>
      <c r="H11" s="227">
        <v>566185</v>
      </c>
      <c r="I11" s="226">
        <f>(F11/H11-1)*100</f>
        <v>-2.273461854340897</v>
      </c>
    </row>
    <row r="12" spans="1:9" s="221" customFormat="1" ht="16.5" customHeight="1">
      <c r="A12" s="230" t="s">
        <v>48</v>
      </c>
      <c r="B12" s="227">
        <v>33069</v>
      </c>
      <c r="C12" s="228">
        <f>B12/$B$6</f>
        <v>0.027868536086505472</v>
      </c>
      <c r="D12" s="227">
        <v>22976</v>
      </c>
      <c r="E12" s="229">
        <f>(B12/D12-1)*100</f>
        <v>43.92844707520891</v>
      </c>
      <c r="F12" s="227">
        <v>221011</v>
      </c>
      <c r="G12" s="228">
        <f>(F12/$F$6)</f>
        <v>0.025609985589595957</v>
      </c>
      <c r="H12" s="227">
        <v>176189</v>
      </c>
      <c r="I12" s="226">
        <f>(F12/H12-1)*100</f>
        <v>25.43972665716929</v>
      </c>
    </row>
    <row r="13" spans="1:9" s="221" customFormat="1" ht="16.5" customHeight="1" thickBot="1">
      <c r="A13" s="225" t="s">
        <v>47</v>
      </c>
      <c r="B13" s="223">
        <v>17680</v>
      </c>
      <c r="C13" s="224">
        <f>B13/$B$6</f>
        <v>0.014899625571061018</v>
      </c>
      <c r="D13" s="223">
        <v>15465</v>
      </c>
      <c r="E13" s="222">
        <f>(B13/D13-1)*100</f>
        <v>14.322664080181058</v>
      </c>
      <c r="F13" s="223">
        <v>119241</v>
      </c>
      <c r="G13" s="224">
        <f>(F13/$F$6)</f>
        <v>0.013817232136359782</v>
      </c>
      <c r="H13" s="223">
        <v>103564</v>
      </c>
      <c r="I13" s="222">
        <f>(F13/H13-1)*100</f>
        <v>15.137499517206754</v>
      </c>
    </row>
    <row r="14" s="220" customFormat="1" ht="14.25">
      <c r="A14" s="219" t="s">
        <v>46</v>
      </c>
    </row>
    <row r="15" ht="14.25">
      <c r="A15" s="219" t="s">
        <v>45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14:I65536 E14:E65536 I3:I5 E3:E5">
    <cfRule type="cellIs" priority="3" dxfId="10" operator="lessThan" stopIfTrue="1">
      <formula>0</formula>
    </cfRule>
  </conditionalFormatting>
  <conditionalFormatting sqref="I6:I13 E6:E13">
    <cfRule type="cellIs" priority="1" dxfId="10" operator="lessThan" stopIfTrue="1">
      <formula>0</formula>
    </cfRule>
    <cfRule type="cellIs" priority="2" dxfId="11" operator="greaterThanOrEqual" stopIfTrue="1">
      <formula>0</formula>
    </cfRule>
  </conditionalFormatting>
  <hyperlinks>
    <hyperlink ref="H1:I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="95" zoomScaleNormal="95" zoomScalePageLayoutView="0" workbookViewId="0" topLeftCell="A1">
      <pane xSplit="14190" topLeftCell="J1" activePane="topLeft" state="split"/>
      <selection pane="topLeft" activeCell="D9" sqref="D9"/>
      <selection pane="topRight" activeCell="J1" sqref="J1"/>
    </sheetView>
  </sheetViews>
  <sheetFormatPr defaultColWidth="9.140625" defaultRowHeight="12.75"/>
  <cols>
    <col min="1" max="1" width="16.140625" style="253" customWidth="1"/>
    <col min="2" max="2" width="11.00390625" style="253" customWidth="1"/>
    <col min="3" max="3" width="10.421875" style="253" customWidth="1"/>
    <col min="4" max="4" width="10.7109375" style="253" customWidth="1"/>
    <col min="5" max="5" width="8.28125" style="253" customWidth="1"/>
    <col min="6" max="6" width="10.57421875" style="253" customWidth="1"/>
    <col min="7" max="7" width="9.28125" style="253" customWidth="1"/>
    <col min="8" max="8" width="10.7109375" style="253" customWidth="1"/>
    <col min="9" max="9" width="7.421875" style="253" customWidth="1"/>
    <col min="10" max="16384" width="9.140625" style="253" customWidth="1"/>
  </cols>
  <sheetData>
    <row r="1" spans="8:9" ht="18.75" thickBot="1">
      <c r="H1" s="252" t="s">
        <v>44</v>
      </c>
      <c r="I1" s="251"/>
    </row>
    <row r="2" ht="3" customHeight="1" thickBot="1"/>
    <row r="3" spans="1:9" ht="26.25" customHeight="1" thickBot="1">
      <c r="A3" s="275" t="s">
        <v>72</v>
      </c>
      <c r="B3" s="274"/>
      <c r="C3" s="274"/>
      <c r="D3" s="274"/>
      <c r="E3" s="274"/>
      <c r="F3" s="274"/>
      <c r="G3" s="274"/>
      <c r="H3" s="274"/>
      <c r="I3" s="273"/>
    </row>
    <row r="4" spans="1:9" ht="14.25" thickBot="1">
      <c r="A4" s="247" t="s">
        <v>60</v>
      </c>
      <c r="B4" s="246" t="s">
        <v>59</v>
      </c>
      <c r="C4" s="243"/>
      <c r="D4" s="245"/>
      <c r="E4" s="244"/>
      <c r="F4" s="243" t="s">
        <v>58</v>
      </c>
      <c r="G4" s="243"/>
      <c r="H4" s="243"/>
      <c r="I4" s="242"/>
    </row>
    <row r="5" spans="1:9" s="272" customFormat="1" ht="33.75" customHeight="1" thickBot="1">
      <c r="A5" s="241"/>
      <c r="B5" s="239" t="s">
        <v>6</v>
      </c>
      <c r="C5" s="240" t="s">
        <v>56</v>
      </c>
      <c r="D5" s="239" t="s">
        <v>5</v>
      </c>
      <c r="E5" s="240" t="s">
        <v>54</v>
      </c>
      <c r="F5" s="239" t="s">
        <v>57</v>
      </c>
      <c r="G5" s="240" t="s">
        <v>56</v>
      </c>
      <c r="H5" s="239" t="s">
        <v>55</v>
      </c>
      <c r="I5" s="238" t="s">
        <v>54</v>
      </c>
    </row>
    <row r="6" spans="1:9" s="266" customFormat="1" ht="16.5" customHeight="1" thickBot="1">
      <c r="A6" s="271" t="s">
        <v>40</v>
      </c>
      <c r="B6" s="268">
        <f>SUM(B7:B20)</f>
        <v>7172.058</v>
      </c>
      <c r="C6" s="270">
        <f>(B6/$B$6)</f>
        <v>1</v>
      </c>
      <c r="D6" s="268">
        <f>SUM(D7:D20)</f>
        <v>7356.128999999998</v>
      </c>
      <c r="E6" s="267">
        <f>(B6/D6-1)*100</f>
        <v>-2.502280751193975</v>
      </c>
      <c r="F6" s="268">
        <f>SUM(F7:F20)</f>
        <v>63662.96800000005</v>
      </c>
      <c r="G6" s="269">
        <f>(F6/$F$6)*100</f>
        <v>100</v>
      </c>
      <c r="H6" s="268">
        <f>SUM(H7:H20)</f>
        <v>61243.739</v>
      </c>
      <c r="I6" s="267">
        <f>(F6/H6-1)*100</f>
        <v>3.9501654201747005</v>
      </c>
    </row>
    <row r="7" spans="1:9" s="254" customFormat="1" ht="16.5" customHeight="1" thickTop="1">
      <c r="A7" s="264" t="s">
        <v>71</v>
      </c>
      <c r="B7" s="261">
        <v>2205.446</v>
      </c>
      <c r="C7" s="262">
        <f>B7/$B$6</f>
        <v>0.3075053213457002</v>
      </c>
      <c r="D7" s="261">
        <v>1639.2109999999998</v>
      </c>
      <c r="E7" s="263">
        <f>(B7/D7-1)*100</f>
        <v>34.54314301209547</v>
      </c>
      <c r="F7" s="261">
        <v>15689.146000000006</v>
      </c>
      <c r="G7" s="262">
        <f>(F7/$F$6)</f>
        <v>0.2464406937483655</v>
      </c>
      <c r="H7" s="261">
        <v>12807.975</v>
      </c>
      <c r="I7" s="260">
        <f>(F7/H7-1)*100</f>
        <v>22.495132915234507</v>
      </c>
    </row>
    <row r="8" spans="1:9" s="254" customFormat="1" ht="16.5" customHeight="1">
      <c r="A8" s="264" t="s">
        <v>53</v>
      </c>
      <c r="B8" s="261">
        <v>1463.4379999999999</v>
      </c>
      <c r="C8" s="262">
        <f>B8/$B$6</f>
        <v>0.20404715076202673</v>
      </c>
      <c r="D8" s="261">
        <v>975.0550000000001</v>
      </c>
      <c r="E8" s="263">
        <f>(B8/D8-1)*100</f>
        <v>50.08773864038436</v>
      </c>
      <c r="F8" s="261">
        <v>10041.081000000007</v>
      </c>
      <c r="G8" s="262">
        <f>(F8/$F$6)</f>
        <v>0.1577224769036844</v>
      </c>
      <c r="H8" s="261">
        <v>7814.978000000005</v>
      </c>
      <c r="I8" s="260">
        <f>(F8/H8-1)*100</f>
        <v>28.485083387310905</v>
      </c>
    </row>
    <row r="9" spans="1:9" s="254" customFormat="1" ht="16.5" customHeight="1">
      <c r="A9" s="264" t="s">
        <v>51</v>
      </c>
      <c r="B9" s="261">
        <v>978.6030000000001</v>
      </c>
      <c r="C9" s="262">
        <f>B9/$B$6</f>
        <v>0.13644660988519614</v>
      </c>
      <c r="D9" s="261">
        <v>816.562</v>
      </c>
      <c r="E9" s="263">
        <f>(B9/D9-1)*100</f>
        <v>19.84429841212303</v>
      </c>
      <c r="F9" s="261">
        <v>7617.059</v>
      </c>
      <c r="G9" s="262">
        <f>(F9/$F$6)</f>
        <v>0.11964662093668008</v>
      </c>
      <c r="H9" s="261">
        <v>7863.121999999999</v>
      </c>
      <c r="I9" s="260">
        <f>(F9/H9-1)*100</f>
        <v>-3.129329546203141</v>
      </c>
    </row>
    <row r="10" spans="1:9" s="254" customFormat="1" ht="16.5" customHeight="1">
      <c r="A10" s="265" t="s">
        <v>70</v>
      </c>
      <c r="B10" s="261">
        <v>737.438</v>
      </c>
      <c r="C10" s="262">
        <f>B10/$B$6</f>
        <v>0.1028209755135834</v>
      </c>
      <c r="D10" s="261">
        <v>793.4460000000001</v>
      </c>
      <c r="E10" s="263">
        <f>(B10/D10-1)*100</f>
        <v>-7.058829460353966</v>
      </c>
      <c r="F10" s="261">
        <v>6146.433999999998</v>
      </c>
      <c r="G10" s="262">
        <f>(F10/$F$6)</f>
        <v>0.09654645696066186</v>
      </c>
      <c r="H10" s="261">
        <v>6861.052999999999</v>
      </c>
      <c r="I10" s="260">
        <f>(F10/H10-1)*100</f>
        <v>-10.415587811375316</v>
      </c>
    </row>
    <row r="11" spans="1:9" s="254" customFormat="1" ht="16.5" customHeight="1">
      <c r="A11" s="264" t="s">
        <v>52</v>
      </c>
      <c r="B11" s="261">
        <v>508.4699999999991</v>
      </c>
      <c r="C11" s="262">
        <f>B11/$B$6</f>
        <v>0.0708959687721431</v>
      </c>
      <c r="D11" s="261">
        <v>507.777999999999</v>
      </c>
      <c r="E11" s="263">
        <f>(B11/D11-1)*100</f>
        <v>0.1362800278862153</v>
      </c>
      <c r="F11" s="261">
        <v>4326.008000000039</v>
      </c>
      <c r="G11" s="262">
        <f>(F11/$F$6)</f>
        <v>0.06795171723693491</v>
      </c>
      <c r="H11" s="261">
        <v>2563.4919999999997</v>
      </c>
      <c r="I11" s="260">
        <f>(F11/H11-1)*100</f>
        <v>68.75449582054631</v>
      </c>
    </row>
    <row r="12" spans="1:9" s="254" customFormat="1" ht="16.5" customHeight="1">
      <c r="A12" s="264" t="s">
        <v>50</v>
      </c>
      <c r="B12" s="261">
        <v>262.256</v>
      </c>
      <c r="C12" s="262">
        <f>B12/$B$6</f>
        <v>0.036566352363575416</v>
      </c>
      <c r="D12" s="261">
        <v>342.7039999999999</v>
      </c>
      <c r="E12" s="263">
        <f>(B12/D12-1)*100</f>
        <v>-23.474485270087285</v>
      </c>
      <c r="F12" s="261">
        <v>2447.1209999999987</v>
      </c>
      <c r="G12" s="262">
        <f>(F12/$F$6)</f>
        <v>0.03843868856381306</v>
      </c>
      <c r="H12" s="261">
        <v>3074.500000000001</v>
      </c>
      <c r="I12" s="260">
        <f>(F12/H12-1)*100</f>
        <v>-20.40588713611976</v>
      </c>
    </row>
    <row r="13" spans="1:9" s="254" customFormat="1" ht="16.5" customHeight="1">
      <c r="A13" s="264" t="s">
        <v>69</v>
      </c>
      <c r="B13" s="261">
        <v>250.412</v>
      </c>
      <c r="C13" s="262">
        <f>B13/$B$6</f>
        <v>0.034914943521092555</v>
      </c>
      <c r="D13" s="261">
        <v>470.90000000000003</v>
      </c>
      <c r="E13" s="263">
        <f>(B13/D13-1)*100</f>
        <v>-46.82267997451689</v>
      </c>
      <c r="F13" s="261">
        <v>2049.787999999999</v>
      </c>
      <c r="G13" s="262">
        <f>(F13/$F$6)</f>
        <v>0.03219749352559242</v>
      </c>
      <c r="H13" s="261">
        <v>3514.3969999999995</v>
      </c>
      <c r="I13" s="260">
        <f>(F13/H13-1)*100</f>
        <v>-41.67454615969683</v>
      </c>
    </row>
    <row r="14" spans="1:9" s="254" customFormat="1" ht="16.5" customHeight="1">
      <c r="A14" s="264" t="s">
        <v>68</v>
      </c>
      <c r="B14" s="261">
        <v>207.70000000000002</v>
      </c>
      <c r="C14" s="262">
        <f>B14/$B$6</f>
        <v>0.028959609640635927</v>
      </c>
      <c r="D14" s="261">
        <v>228.50000000000003</v>
      </c>
      <c r="E14" s="263">
        <f>(B14/D14-1)*100</f>
        <v>-9.10284463894968</v>
      </c>
      <c r="F14" s="261">
        <v>1485.1999999999998</v>
      </c>
      <c r="G14" s="262">
        <f>(F14/$F$6)</f>
        <v>0.02332910397768446</v>
      </c>
      <c r="H14" s="261">
        <v>1379.8499999999997</v>
      </c>
      <c r="I14" s="260">
        <f>(F14/H14-1)*100</f>
        <v>7.634887850128647</v>
      </c>
    </row>
    <row r="15" spans="1:9" s="254" customFormat="1" ht="16.5" customHeight="1">
      <c r="A15" s="265" t="s">
        <v>67</v>
      </c>
      <c r="B15" s="261">
        <v>198.234</v>
      </c>
      <c r="C15" s="262">
        <f>B15/$B$6</f>
        <v>0.027639765322589417</v>
      </c>
      <c r="D15" s="261">
        <v>436.58599999999996</v>
      </c>
      <c r="E15" s="263"/>
      <c r="F15" s="261">
        <v>2066.6029999999996</v>
      </c>
      <c r="G15" s="262">
        <f>(F15/$F$6)</f>
        <v>0.03246161881739472</v>
      </c>
      <c r="H15" s="261">
        <v>3623.9889999999996</v>
      </c>
      <c r="I15" s="260">
        <f>(F15/H15-1)*100</f>
        <v>-42.97435781399999</v>
      </c>
    </row>
    <row r="16" spans="1:9" s="254" customFormat="1" ht="16.5" customHeight="1">
      <c r="A16" s="264" t="s">
        <v>66</v>
      </c>
      <c r="B16" s="261">
        <v>196.02399999999997</v>
      </c>
      <c r="C16" s="262">
        <f>B16/$B$6</f>
        <v>0.027331625037053518</v>
      </c>
      <c r="D16" s="261">
        <v>235.97999999999996</v>
      </c>
      <c r="E16" s="263">
        <f>(B16/D16-1)*100</f>
        <v>-16.931943385032632</v>
      </c>
      <c r="F16" s="261">
        <v>2112.412</v>
      </c>
      <c r="G16" s="262">
        <f>(F16/$F$6)</f>
        <v>0.033181173708395094</v>
      </c>
      <c r="H16" s="261">
        <v>2122.449999999998</v>
      </c>
      <c r="I16" s="260">
        <f>(F16/H16-1)*100</f>
        <v>-0.4729440033922172</v>
      </c>
    </row>
    <row r="17" spans="1:9" s="254" customFormat="1" ht="16.5" customHeight="1">
      <c r="A17" s="264" t="s">
        <v>49</v>
      </c>
      <c r="B17" s="261">
        <v>107.45799999999996</v>
      </c>
      <c r="C17" s="262">
        <f>B17/$B$6</f>
        <v>0.01498286823670416</v>
      </c>
      <c r="D17" s="261">
        <v>264.901</v>
      </c>
      <c r="E17" s="263">
        <f>(B17/D17-1)*100</f>
        <v>-59.4346567208127</v>
      </c>
      <c r="F17" s="261">
        <v>1414.0740000000021</v>
      </c>
      <c r="G17" s="262">
        <f>(F17/$F$6)</f>
        <v>0.02221187676955308</v>
      </c>
      <c r="H17" s="261">
        <v>2256.248</v>
      </c>
      <c r="I17" s="260">
        <f>(F17/H17-1)*100</f>
        <v>-37.32630455517292</v>
      </c>
    </row>
    <row r="18" spans="1:9" s="254" customFormat="1" ht="16.5" customHeight="1">
      <c r="A18" s="264" t="s">
        <v>47</v>
      </c>
      <c r="B18" s="261">
        <v>56.579</v>
      </c>
      <c r="C18" s="262">
        <f>B18/$B$6</f>
        <v>0.007888809599699278</v>
      </c>
      <c r="D18" s="261">
        <v>173.232</v>
      </c>
      <c r="E18" s="263">
        <f>(B18/D18-1)*100</f>
        <v>-67.33917521012285</v>
      </c>
      <c r="F18" s="261">
        <v>408.58400000000006</v>
      </c>
      <c r="G18" s="262">
        <f>(F18/$F$6)</f>
        <v>0.0064179225825600796</v>
      </c>
      <c r="H18" s="261">
        <v>1272.5609999999986</v>
      </c>
      <c r="I18" s="260">
        <f>(F18/H18-1)*100</f>
        <v>-67.89277684920405</v>
      </c>
    </row>
    <row r="19" spans="1:9" s="254" customFormat="1" ht="16.5" customHeight="1">
      <c r="A19" s="264" t="s">
        <v>65</v>
      </c>
      <c r="B19" s="261"/>
      <c r="C19" s="262">
        <f>B19/$B$6</f>
        <v>0</v>
      </c>
      <c r="D19" s="261">
        <v>471.27400000000006</v>
      </c>
      <c r="E19" s="263">
        <f>(B19/D19-1)*100</f>
        <v>-100</v>
      </c>
      <c r="F19" s="261">
        <v>3818.6000000000017</v>
      </c>
      <c r="G19" s="262">
        <f>(F19/$F$6)</f>
        <v>0.059981495050623446</v>
      </c>
      <c r="H19" s="261">
        <v>4428.930000000002</v>
      </c>
      <c r="I19" s="260">
        <f>(F19/H19-1)*100</f>
        <v>-13.780529382943508</v>
      </c>
    </row>
    <row r="20" spans="1:9" s="254" customFormat="1" ht="16.5" customHeight="1" thickBot="1">
      <c r="A20" s="259" t="s">
        <v>64</v>
      </c>
      <c r="B20" s="256">
        <v>0</v>
      </c>
      <c r="C20" s="257">
        <f>B20/$B$6</f>
        <v>0</v>
      </c>
      <c r="D20" s="256">
        <v>0</v>
      </c>
      <c r="E20" s="258"/>
      <c r="F20" s="256">
        <v>4040.8579999999997</v>
      </c>
      <c r="G20" s="257">
        <f>(F20/$F$6)</f>
        <v>0.06347266121805688</v>
      </c>
      <c r="H20" s="256">
        <v>1660.194</v>
      </c>
      <c r="I20" s="255">
        <f>(F20/H20-1)*100</f>
        <v>143.39673556222948</v>
      </c>
    </row>
    <row r="21" ht="14.25">
      <c r="A21" s="219" t="s">
        <v>63</v>
      </c>
    </row>
    <row r="22" ht="14.25">
      <c r="A22" s="219" t="s">
        <v>62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21:I65536 E21:E65536 I3:I5 E3:E5">
    <cfRule type="cellIs" priority="3" dxfId="10" operator="lessThan" stopIfTrue="1">
      <formula>0</formula>
    </cfRule>
  </conditionalFormatting>
  <conditionalFormatting sqref="E6:E20 I6:I20">
    <cfRule type="cellIs" priority="1" dxfId="9" operator="lessThan" stopIfTrue="1">
      <formula>0</formula>
    </cfRule>
    <cfRule type="cellIs" priority="2" dxfId="11" operator="greaterThanOrEqual" stopIfTrue="1">
      <formula>0</formula>
    </cfRule>
  </conditionalFormatting>
  <hyperlinks>
    <hyperlink ref="H1:I1" location="INDICE!A1" display="Volver al Indice"/>
  </hyperlinks>
  <printOptions/>
  <pageMargins left="0.75" right="0.39" top="1.07" bottom="1" header="0.5" footer="0.5"/>
  <pageSetup horizontalDpi="600" verticalDpi="600" orientation="landscape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Q35"/>
  <sheetViews>
    <sheetView showGridLines="0" zoomScale="88" zoomScaleNormal="88" zoomScalePageLayoutView="0" workbookViewId="0" topLeftCell="A1">
      <selection activeCell="P1" sqref="P1:Q1"/>
    </sheetView>
  </sheetViews>
  <sheetFormatPr defaultColWidth="9.140625" defaultRowHeight="12.75"/>
  <cols>
    <col min="1" max="1" width="19.00390625" style="276" customWidth="1"/>
    <col min="2" max="4" width="9.57421875" style="276" bestFit="1" customWidth="1"/>
    <col min="5" max="5" width="10.28125" style="276" bestFit="1" customWidth="1"/>
    <col min="6" max="6" width="9.57421875" style="276" bestFit="1" customWidth="1"/>
    <col min="7" max="7" width="9.421875" style="276" customWidth="1"/>
    <col min="8" max="8" width="9.57421875" style="276" bestFit="1" customWidth="1"/>
    <col min="9" max="9" width="10.8515625" style="276" customWidth="1"/>
    <col min="10" max="11" width="11.57421875" style="276" bestFit="1" customWidth="1"/>
    <col min="12" max="12" width="11.421875" style="276" bestFit="1" customWidth="1"/>
    <col min="13" max="13" width="10.28125" style="276" bestFit="1" customWidth="1"/>
    <col min="14" max="14" width="11.57421875" style="276" bestFit="1" customWidth="1"/>
    <col min="15" max="15" width="11.140625" style="276" customWidth="1"/>
    <col min="16" max="16" width="11.421875" style="276" bestFit="1" customWidth="1"/>
    <col min="17" max="17" width="10.00390625" style="276" customWidth="1"/>
    <col min="18" max="16384" width="9.140625" style="276" customWidth="1"/>
  </cols>
  <sheetData>
    <row r="1" spans="16:17" ht="18.75" thickBot="1">
      <c r="P1" s="252" t="s">
        <v>44</v>
      </c>
      <c r="Q1" s="251"/>
    </row>
    <row r="2" ht="8.25" customHeight="1" thickBot="1"/>
    <row r="3" spans="1:17" ht="30" customHeight="1" thickBot="1">
      <c r="A3" s="327" t="s">
        <v>98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5"/>
    </row>
    <row r="4" spans="1:17" ht="15.75" customHeight="1" thickBot="1">
      <c r="A4" s="324" t="s">
        <v>97</v>
      </c>
      <c r="B4" s="323" t="s">
        <v>59</v>
      </c>
      <c r="C4" s="321"/>
      <c r="D4" s="321"/>
      <c r="E4" s="321"/>
      <c r="F4" s="321"/>
      <c r="G4" s="321"/>
      <c r="H4" s="321"/>
      <c r="I4" s="320"/>
      <c r="J4" s="322" t="s">
        <v>58</v>
      </c>
      <c r="K4" s="321"/>
      <c r="L4" s="321"/>
      <c r="M4" s="321"/>
      <c r="N4" s="321"/>
      <c r="O4" s="321"/>
      <c r="P4" s="321"/>
      <c r="Q4" s="320"/>
    </row>
    <row r="5" spans="1:17" s="302" customFormat="1" ht="26.25" customHeight="1">
      <c r="A5" s="319"/>
      <c r="B5" s="318" t="s">
        <v>6</v>
      </c>
      <c r="C5" s="314"/>
      <c r="D5" s="313"/>
      <c r="E5" s="316" t="s">
        <v>56</v>
      </c>
      <c r="F5" s="315" t="s">
        <v>96</v>
      </c>
      <c r="G5" s="314"/>
      <c r="H5" s="313"/>
      <c r="I5" s="317" t="s">
        <v>54</v>
      </c>
      <c r="J5" s="315" t="s">
        <v>57</v>
      </c>
      <c r="K5" s="314"/>
      <c r="L5" s="313"/>
      <c r="M5" s="316" t="s">
        <v>56</v>
      </c>
      <c r="N5" s="315" t="s">
        <v>55</v>
      </c>
      <c r="O5" s="314"/>
      <c r="P5" s="313"/>
      <c r="Q5" s="312" t="s">
        <v>54</v>
      </c>
    </row>
    <row r="6" spans="1:17" s="302" customFormat="1" ht="14.25" thickBot="1">
      <c r="A6" s="311"/>
      <c r="B6" s="310" t="s">
        <v>34</v>
      </c>
      <c r="C6" s="307" t="s">
        <v>33</v>
      </c>
      <c r="D6" s="307" t="s">
        <v>30</v>
      </c>
      <c r="E6" s="306"/>
      <c r="F6" s="305" t="s">
        <v>34</v>
      </c>
      <c r="G6" s="304" t="s">
        <v>33</v>
      </c>
      <c r="H6" s="304" t="s">
        <v>30</v>
      </c>
      <c r="I6" s="309"/>
      <c r="J6" s="308" t="s">
        <v>34</v>
      </c>
      <c r="K6" s="307" t="s">
        <v>33</v>
      </c>
      <c r="L6" s="307" t="s">
        <v>30</v>
      </c>
      <c r="M6" s="306"/>
      <c r="N6" s="305" t="s">
        <v>34</v>
      </c>
      <c r="O6" s="304" t="s">
        <v>33</v>
      </c>
      <c r="P6" s="304" t="s">
        <v>30</v>
      </c>
      <c r="Q6" s="303"/>
    </row>
    <row r="7" spans="1:17" s="296" customFormat="1" ht="18.75" customHeight="1" thickBot="1">
      <c r="A7" s="301" t="s">
        <v>40</v>
      </c>
      <c r="B7" s="300">
        <f>SUM(B8:B33)</f>
        <v>311004</v>
      </c>
      <c r="C7" s="298">
        <f>SUM(C8:C33)</f>
        <v>273830</v>
      </c>
      <c r="D7" s="298">
        <f>C7+B7</f>
        <v>584834</v>
      </c>
      <c r="E7" s="297">
        <f>(D7/$D$7)</f>
        <v>1</v>
      </c>
      <c r="F7" s="299">
        <f>SUM(F8:F33)</f>
        <v>272824</v>
      </c>
      <c r="G7" s="298">
        <f>SUM(G8:G33)</f>
        <v>247906</v>
      </c>
      <c r="H7" s="300">
        <f>G7+F7</f>
        <v>520730</v>
      </c>
      <c r="I7" s="297">
        <f>(D7/H7-1)</f>
        <v>0.12310410385420467</v>
      </c>
      <c r="J7" s="299">
        <f>SUM(J8:J33)</f>
        <v>2044444</v>
      </c>
      <c r="K7" s="298">
        <f>SUM(K8:K33)</f>
        <v>1958086</v>
      </c>
      <c r="L7" s="298">
        <f>K7+J7</f>
        <v>4002530</v>
      </c>
      <c r="M7" s="297">
        <f>(L7/$L$7)</f>
        <v>1</v>
      </c>
      <c r="N7" s="299">
        <f>SUM(N8:N33)</f>
        <v>1852052</v>
      </c>
      <c r="O7" s="298">
        <f>SUM(O8:O33)</f>
        <v>1790561</v>
      </c>
      <c r="P7" s="298">
        <f>O7+N7</f>
        <v>3642613</v>
      </c>
      <c r="Q7" s="297">
        <f>(L7/P7-1)</f>
        <v>0.09880736712903615</v>
      </c>
    </row>
    <row r="8" spans="1:17" ht="18.75" customHeight="1" thickTop="1">
      <c r="A8" s="295" t="s">
        <v>53</v>
      </c>
      <c r="B8" s="294">
        <v>97705</v>
      </c>
      <c r="C8" s="291">
        <v>96884</v>
      </c>
      <c r="D8" s="291">
        <f>C8+B8</f>
        <v>194589</v>
      </c>
      <c r="E8" s="293">
        <f>(D8/$D$7)</f>
        <v>0.3327251835563596</v>
      </c>
      <c r="F8" s="292">
        <v>95856</v>
      </c>
      <c r="G8" s="291">
        <v>97375</v>
      </c>
      <c r="H8" s="291">
        <f>G8+F8</f>
        <v>193231</v>
      </c>
      <c r="I8" s="293">
        <f>(D8/H8-1)</f>
        <v>0.007027857848895813</v>
      </c>
      <c r="J8" s="292">
        <v>703994</v>
      </c>
      <c r="K8" s="291">
        <v>724708</v>
      </c>
      <c r="L8" s="291">
        <f>K8+J8</f>
        <v>1428702</v>
      </c>
      <c r="M8" s="293">
        <f>(L8/$L$7)</f>
        <v>0.35694972929622015</v>
      </c>
      <c r="N8" s="292">
        <v>664257</v>
      </c>
      <c r="O8" s="291">
        <v>702571</v>
      </c>
      <c r="P8" s="291">
        <f>O8+N8</f>
        <v>1366828</v>
      </c>
      <c r="Q8" s="290">
        <f>(L8/P8-1)</f>
        <v>0.045268314667244125</v>
      </c>
    </row>
    <row r="9" spans="1:17" ht="18.75" customHeight="1">
      <c r="A9" s="289" t="s">
        <v>95</v>
      </c>
      <c r="B9" s="288">
        <v>23445</v>
      </c>
      <c r="C9" s="285">
        <v>19710</v>
      </c>
      <c r="D9" s="285">
        <f>C9+B9</f>
        <v>43155</v>
      </c>
      <c r="E9" s="287">
        <f>(D9/$D$7)</f>
        <v>0.07379016951818806</v>
      </c>
      <c r="F9" s="286">
        <v>24056</v>
      </c>
      <c r="G9" s="285">
        <v>20192</v>
      </c>
      <c r="H9" s="285">
        <f>G9+F9</f>
        <v>44248</v>
      </c>
      <c r="I9" s="287">
        <f>(D9/H9-1)</f>
        <v>-0.02470168143192908</v>
      </c>
      <c r="J9" s="286">
        <v>152290</v>
      </c>
      <c r="K9" s="285">
        <v>149525</v>
      </c>
      <c r="L9" s="285">
        <f>K9+J9</f>
        <v>301815</v>
      </c>
      <c r="M9" s="287">
        <f>(L9/$L$7)</f>
        <v>0.07540605566978886</v>
      </c>
      <c r="N9" s="286">
        <v>153223</v>
      </c>
      <c r="O9" s="285">
        <v>152500</v>
      </c>
      <c r="P9" s="285">
        <f>O9+N9</f>
        <v>305723</v>
      </c>
      <c r="Q9" s="284">
        <f>(L9/P9-1)</f>
        <v>-0.012782813200184484</v>
      </c>
    </row>
    <row r="10" spans="1:17" ht="18.75" customHeight="1">
      <c r="A10" s="289" t="s">
        <v>51</v>
      </c>
      <c r="B10" s="288">
        <v>25504</v>
      </c>
      <c r="C10" s="285">
        <v>13831</v>
      </c>
      <c r="D10" s="285">
        <f>C10+B10</f>
        <v>39335</v>
      </c>
      <c r="E10" s="287">
        <f>(D10/$D$7)</f>
        <v>0.06725840152932284</v>
      </c>
      <c r="F10" s="286">
        <v>21574</v>
      </c>
      <c r="G10" s="285">
        <v>19517</v>
      </c>
      <c r="H10" s="285">
        <f>G10+F10</f>
        <v>41091</v>
      </c>
      <c r="I10" s="287">
        <f>(D10/H10-1)</f>
        <v>-0.04273441872916206</v>
      </c>
      <c r="J10" s="286">
        <v>159998</v>
      </c>
      <c r="K10" s="285">
        <v>139398</v>
      </c>
      <c r="L10" s="285">
        <f>K10+J10</f>
        <v>299396</v>
      </c>
      <c r="M10" s="287">
        <f>(L10/$L$7)</f>
        <v>0.07480168793238277</v>
      </c>
      <c r="N10" s="286">
        <v>157241</v>
      </c>
      <c r="O10" s="285">
        <v>150451</v>
      </c>
      <c r="P10" s="285">
        <f>O10+N10</f>
        <v>307692</v>
      </c>
      <c r="Q10" s="284">
        <f>(L10/P10-1)</f>
        <v>-0.026962026962026986</v>
      </c>
    </row>
    <row r="11" spans="1:17" ht="18.75" customHeight="1">
      <c r="A11" s="289" t="s">
        <v>94</v>
      </c>
      <c r="B11" s="288">
        <v>18746</v>
      </c>
      <c r="C11" s="285">
        <v>15603</v>
      </c>
      <c r="D11" s="285">
        <f>C11+B11</f>
        <v>34349</v>
      </c>
      <c r="E11" s="287">
        <f>(D11/$D$7)</f>
        <v>0.05873290540563647</v>
      </c>
      <c r="F11" s="286">
        <v>19288</v>
      </c>
      <c r="G11" s="285">
        <v>16452</v>
      </c>
      <c r="H11" s="285">
        <f>G11+F11</f>
        <v>35740</v>
      </c>
      <c r="I11" s="287">
        <f>(D11/H11-1)</f>
        <v>-0.03891997761611643</v>
      </c>
      <c r="J11" s="286">
        <v>139883</v>
      </c>
      <c r="K11" s="285">
        <v>128846</v>
      </c>
      <c r="L11" s="285">
        <f>K11+J11</f>
        <v>268729</v>
      </c>
      <c r="M11" s="287">
        <f>(L11/$L$7)</f>
        <v>0.06713978408656525</v>
      </c>
      <c r="N11" s="286">
        <v>130009</v>
      </c>
      <c r="O11" s="285">
        <v>119622</v>
      </c>
      <c r="P11" s="285">
        <f>O11+N11</f>
        <v>249631</v>
      </c>
      <c r="Q11" s="284">
        <f>(L11/P11-1)</f>
        <v>0.07650492126378539</v>
      </c>
    </row>
    <row r="12" spans="1:17" ht="18.75" customHeight="1">
      <c r="A12" s="289" t="s">
        <v>93</v>
      </c>
      <c r="B12" s="288">
        <v>14955</v>
      </c>
      <c r="C12" s="285">
        <v>13466</v>
      </c>
      <c r="D12" s="285">
        <f>C12+B12</f>
        <v>28421</v>
      </c>
      <c r="E12" s="287">
        <f>(D12/$D$7)</f>
        <v>0.04859669581453883</v>
      </c>
      <c r="F12" s="286">
        <v>13055</v>
      </c>
      <c r="G12" s="285">
        <v>11645</v>
      </c>
      <c r="H12" s="285">
        <f>G12+F12</f>
        <v>24700</v>
      </c>
      <c r="I12" s="287">
        <f>(D12/H12-1)</f>
        <v>0.1506477732793523</v>
      </c>
      <c r="J12" s="286">
        <v>89420</v>
      </c>
      <c r="K12" s="285">
        <v>81227</v>
      </c>
      <c r="L12" s="285">
        <f>K12+J12</f>
        <v>170647</v>
      </c>
      <c r="M12" s="287">
        <f>(L12/$L$7)</f>
        <v>0.042634783499436606</v>
      </c>
      <c r="N12" s="286">
        <v>88586</v>
      </c>
      <c r="O12" s="285">
        <v>80288</v>
      </c>
      <c r="P12" s="285">
        <f>O12+N12</f>
        <v>168874</v>
      </c>
      <c r="Q12" s="284">
        <f>(L12/P12-1)</f>
        <v>0.010498951881284357</v>
      </c>
    </row>
    <row r="13" spans="1:17" ht="18.75" customHeight="1">
      <c r="A13" s="289" t="s">
        <v>52</v>
      </c>
      <c r="B13" s="288">
        <v>14105</v>
      </c>
      <c r="C13" s="285">
        <v>12277</v>
      </c>
      <c r="D13" s="285">
        <f>C13+B13</f>
        <v>26382</v>
      </c>
      <c r="E13" s="287">
        <f>(D13/$D$7)</f>
        <v>0.04511023640896391</v>
      </c>
      <c r="F13" s="286">
        <v>3173</v>
      </c>
      <c r="G13" s="285">
        <v>3275</v>
      </c>
      <c r="H13" s="285">
        <f>G13+F13</f>
        <v>6448</v>
      </c>
      <c r="I13" s="287">
        <f>(D13/H13-1)</f>
        <v>3.0915012406947895</v>
      </c>
      <c r="J13" s="286">
        <v>85924</v>
      </c>
      <c r="K13" s="285">
        <v>84528</v>
      </c>
      <c r="L13" s="285">
        <f>K13+J13</f>
        <v>170452</v>
      </c>
      <c r="M13" s="287">
        <f>(L13/$L$7)</f>
        <v>0.042586064314321194</v>
      </c>
      <c r="N13" s="286">
        <v>23610</v>
      </c>
      <c r="O13" s="285">
        <v>23465</v>
      </c>
      <c r="P13" s="285">
        <f>O13+N13</f>
        <v>47075</v>
      </c>
      <c r="Q13" s="284">
        <f>(L13/P13-1)</f>
        <v>2.6208603292618164</v>
      </c>
    </row>
    <row r="14" spans="1:17" ht="18.75" customHeight="1">
      <c r="A14" s="289" t="s">
        <v>92</v>
      </c>
      <c r="B14" s="288">
        <v>12508</v>
      </c>
      <c r="C14" s="285">
        <v>12821</v>
      </c>
      <c r="D14" s="285">
        <f>C14+B14</f>
        <v>25329</v>
      </c>
      <c r="E14" s="287">
        <f>(D14/$D$7)</f>
        <v>0.04330972549475578</v>
      </c>
      <c r="F14" s="286">
        <v>1869</v>
      </c>
      <c r="G14" s="285">
        <v>1904</v>
      </c>
      <c r="H14" s="285">
        <f>G14+F14</f>
        <v>3773</v>
      </c>
      <c r="I14" s="287">
        <f>(D14/H14-1)</f>
        <v>5.713225549960244</v>
      </c>
      <c r="J14" s="286">
        <v>29459</v>
      </c>
      <c r="K14" s="285">
        <v>29929</v>
      </c>
      <c r="L14" s="285">
        <f>K14+J14</f>
        <v>59388</v>
      </c>
      <c r="M14" s="287">
        <f>(L14/$L$7)</f>
        <v>0.0148376152083807</v>
      </c>
      <c r="N14" s="286">
        <v>12768</v>
      </c>
      <c r="O14" s="285">
        <v>13375</v>
      </c>
      <c r="P14" s="285">
        <f>O14+N14</f>
        <v>26143</v>
      </c>
      <c r="Q14" s="284">
        <f>(L14/P14-1)</f>
        <v>1.2716597177064606</v>
      </c>
    </row>
    <row r="15" spans="1:17" ht="18.75" customHeight="1">
      <c r="A15" s="289" t="s">
        <v>91</v>
      </c>
      <c r="B15" s="288">
        <v>13178</v>
      </c>
      <c r="C15" s="285">
        <v>11420</v>
      </c>
      <c r="D15" s="285">
        <f>C15+B15</f>
        <v>24598</v>
      </c>
      <c r="E15" s="287">
        <f>(D15/$D$7)</f>
        <v>0.04205979816494937</v>
      </c>
      <c r="F15" s="286">
        <v>12073</v>
      </c>
      <c r="G15" s="285">
        <v>9663</v>
      </c>
      <c r="H15" s="285">
        <f>G15+F15</f>
        <v>21736</v>
      </c>
      <c r="I15" s="287">
        <f>(D15/H15-1)</f>
        <v>0.13167096061832906</v>
      </c>
      <c r="J15" s="286">
        <v>81202</v>
      </c>
      <c r="K15" s="285">
        <v>82567</v>
      </c>
      <c r="L15" s="285">
        <f>K15+J15</f>
        <v>163769</v>
      </c>
      <c r="M15" s="287">
        <f>(L15/$L$7)</f>
        <v>0.040916370395724704</v>
      </c>
      <c r="N15" s="286">
        <v>66550</v>
      </c>
      <c r="O15" s="285">
        <v>66559</v>
      </c>
      <c r="P15" s="285">
        <f>O15+N15</f>
        <v>133109</v>
      </c>
      <c r="Q15" s="284">
        <f>(L15/P15-1)</f>
        <v>0.2303375429159562</v>
      </c>
    </row>
    <row r="16" spans="1:17" ht="18.75" customHeight="1">
      <c r="A16" s="289" t="s">
        <v>90</v>
      </c>
      <c r="B16" s="288">
        <v>10684</v>
      </c>
      <c r="C16" s="285">
        <v>10461</v>
      </c>
      <c r="D16" s="285">
        <f>C16+B16</f>
        <v>21145</v>
      </c>
      <c r="E16" s="287">
        <f>(D16/$D$7)</f>
        <v>0.03615555867134948</v>
      </c>
      <c r="F16" s="286">
        <v>7461</v>
      </c>
      <c r="G16" s="285">
        <v>6825</v>
      </c>
      <c r="H16" s="285">
        <f>G16+F16</f>
        <v>14286</v>
      </c>
      <c r="I16" s="287">
        <f>(D16/H16-1)</f>
        <v>0.48012039759204805</v>
      </c>
      <c r="J16" s="286">
        <v>69479</v>
      </c>
      <c r="K16" s="285">
        <v>67853</v>
      </c>
      <c r="L16" s="285">
        <f>K16+J16</f>
        <v>137332</v>
      </c>
      <c r="M16" s="287">
        <f>(L16/$L$7)</f>
        <v>0.03431129810394925</v>
      </c>
      <c r="N16" s="286">
        <v>51052</v>
      </c>
      <c r="O16" s="285">
        <v>50083</v>
      </c>
      <c r="P16" s="285">
        <f>O16+N16</f>
        <v>101135</v>
      </c>
      <c r="Q16" s="284">
        <f>(L16/P16-1)</f>
        <v>0.357907747070747</v>
      </c>
    </row>
    <row r="17" spans="1:17" ht="18.75" customHeight="1">
      <c r="A17" s="289" t="s">
        <v>89</v>
      </c>
      <c r="B17" s="288">
        <v>11198</v>
      </c>
      <c r="C17" s="285">
        <v>9751</v>
      </c>
      <c r="D17" s="285">
        <f>C17+B17</f>
        <v>20949</v>
      </c>
      <c r="E17" s="287">
        <f>(D17/$D$7)</f>
        <v>0.035820420837365814</v>
      </c>
      <c r="F17" s="286">
        <v>11249</v>
      </c>
      <c r="G17" s="285">
        <v>9793</v>
      </c>
      <c r="H17" s="285">
        <f>G17+F17</f>
        <v>21042</v>
      </c>
      <c r="I17" s="287">
        <f>(D17/H17-1)</f>
        <v>-0.004419731964642182</v>
      </c>
      <c r="J17" s="286">
        <v>74682</v>
      </c>
      <c r="K17" s="285">
        <v>72159</v>
      </c>
      <c r="L17" s="285">
        <f>K17+J17</f>
        <v>146841</v>
      </c>
      <c r="M17" s="287">
        <f>(L17/$L$7)</f>
        <v>0.036687045443756824</v>
      </c>
      <c r="N17" s="286">
        <v>74850</v>
      </c>
      <c r="O17" s="285">
        <v>71942</v>
      </c>
      <c r="P17" s="285">
        <f>O17+N17</f>
        <v>146792</v>
      </c>
      <c r="Q17" s="284">
        <f>(L17/P17-1)</f>
        <v>0.00033380565698393205</v>
      </c>
    </row>
    <row r="18" spans="1:17" ht="18.75" customHeight="1">
      <c r="A18" s="289" t="s">
        <v>88</v>
      </c>
      <c r="B18" s="288">
        <v>10278</v>
      </c>
      <c r="C18" s="285">
        <v>9615</v>
      </c>
      <c r="D18" s="285">
        <f>C18+B18</f>
        <v>19893</v>
      </c>
      <c r="E18" s="287">
        <f>(D18/$D$7)</f>
        <v>0.034014780262433444</v>
      </c>
      <c r="F18" s="286">
        <v>9357</v>
      </c>
      <c r="G18" s="285">
        <v>8775</v>
      </c>
      <c r="H18" s="285">
        <f>G18+F18</f>
        <v>18132</v>
      </c>
      <c r="I18" s="287">
        <f>(D18/H18-1)</f>
        <v>0.09712111184645922</v>
      </c>
      <c r="J18" s="286">
        <v>73636</v>
      </c>
      <c r="K18" s="285">
        <v>69272</v>
      </c>
      <c r="L18" s="285">
        <f>K18+J18</f>
        <v>142908</v>
      </c>
      <c r="M18" s="287">
        <f>(L18/$L$7)</f>
        <v>0.03570441695627516</v>
      </c>
      <c r="N18" s="286">
        <v>51518</v>
      </c>
      <c r="O18" s="285">
        <v>51198</v>
      </c>
      <c r="P18" s="285">
        <f>O18+N18</f>
        <v>102716</v>
      </c>
      <c r="Q18" s="284">
        <f>(L18/P18-1)</f>
        <v>0.39129249581369985</v>
      </c>
    </row>
    <row r="19" spans="1:17" ht="18.75" customHeight="1">
      <c r="A19" s="289" t="s">
        <v>87</v>
      </c>
      <c r="B19" s="288">
        <v>9406</v>
      </c>
      <c r="C19" s="285">
        <v>7684</v>
      </c>
      <c r="D19" s="285">
        <f>C19+B19</f>
        <v>17090</v>
      </c>
      <c r="E19" s="287">
        <f>(D19/$D$7)</f>
        <v>0.029221967259085484</v>
      </c>
      <c r="F19" s="286">
        <v>8495</v>
      </c>
      <c r="G19" s="285">
        <v>6994</v>
      </c>
      <c r="H19" s="285">
        <f>G19+F19</f>
        <v>15489</v>
      </c>
      <c r="I19" s="287">
        <f>(D19/H19-1)</f>
        <v>0.10336367744851183</v>
      </c>
      <c r="J19" s="286">
        <v>56290</v>
      </c>
      <c r="K19" s="285">
        <v>53318</v>
      </c>
      <c r="L19" s="285">
        <f>K19+J19</f>
        <v>109608</v>
      </c>
      <c r="M19" s="287">
        <f>(L19/$L$7)</f>
        <v>0.027384679190412063</v>
      </c>
      <c r="N19" s="286">
        <v>53617</v>
      </c>
      <c r="O19" s="285">
        <v>49416</v>
      </c>
      <c r="P19" s="285">
        <f>O19+N19</f>
        <v>103033</v>
      </c>
      <c r="Q19" s="284">
        <f>(L19/P19-1)</f>
        <v>0.06381450603204808</v>
      </c>
    </row>
    <row r="20" spans="1:17" ht="18.75" customHeight="1">
      <c r="A20" s="289" t="s">
        <v>86</v>
      </c>
      <c r="B20" s="288">
        <v>7934</v>
      </c>
      <c r="C20" s="285">
        <v>7501</v>
      </c>
      <c r="D20" s="285">
        <f>C20+B20</f>
        <v>15435</v>
      </c>
      <c r="E20" s="287">
        <f>(D20/$D$7)</f>
        <v>0.026392104426213252</v>
      </c>
      <c r="F20" s="286">
        <v>7879</v>
      </c>
      <c r="G20" s="285">
        <v>7205</v>
      </c>
      <c r="H20" s="285">
        <f>G20+F20</f>
        <v>15084</v>
      </c>
      <c r="I20" s="287">
        <f>(D20/H20-1)</f>
        <v>0.023269689737470234</v>
      </c>
      <c r="J20" s="286">
        <v>56545</v>
      </c>
      <c r="K20" s="285">
        <v>51951</v>
      </c>
      <c r="L20" s="285">
        <f>K20+J20</f>
        <v>108496</v>
      </c>
      <c r="M20" s="287">
        <f>(L20/$L$7)</f>
        <v>0.027106854914266728</v>
      </c>
      <c r="N20" s="286">
        <v>57566</v>
      </c>
      <c r="O20" s="285">
        <v>52273</v>
      </c>
      <c r="P20" s="285">
        <f>O20+N20</f>
        <v>109839</v>
      </c>
      <c r="Q20" s="284">
        <f>(L20/P20-1)</f>
        <v>-0.012226986771547432</v>
      </c>
    </row>
    <row r="21" spans="1:17" ht="18.75" customHeight="1">
      <c r="A21" s="289" t="s">
        <v>50</v>
      </c>
      <c r="B21" s="288">
        <v>7766</v>
      </c>
      <c r="C21" s="285">
        <v>3636</v>
      </c>
      <c r="D21" s="285">
        <f>C21+B21</f>
        <v>11402</v>
      </c>
      <c r="E21" s="287">
        <f>(D21/$D$7)</f>
        <v>0.019496130525927014</v>
      </c>
      <c r="F21" s="286">
        <v>12699</v>
      </c>
      <c r="G21" s="285">
        <v>5941</v>
      </c>
      <c r="H21" s="285">
        <f>G21+F21</f>
        <v>18640</v>
      </c>
      <c r="I21" s="287">
        <f>(D21/H21-1)</f>
        <v>-0.3883047210300429</v>
      </c>
      <c r="J21" s="286">
        <v>75513</v>
      </c>
      <c r="K21" s="285">
        <v>34621</v>
      </c>
      <c r="L21" s="285">
        <f>K21+J21</f>
        <v>110134</v>
      </c>
      <c r="M21" s="287">
        <f>(L21/$L$7)</f>
        <v>0.027516096069236207</v>
      </c>
      <c r="N21" s="286">
        <v>98186</v>
      </c>
      <c r="O21" s="285">
        <v>46323</v>
      </c>
      <c r="P21" s="285">
        <f>O21+N21</f>
        <v>144509</v>
      </c>
      <c r="Q21" s="284">
        <f>(L21/P21-1)</f>
        <v>-0.2378744576462366</v>
      </c>
    </row>
    <row r="22" spans="1:17" ht="18.75" customHeight="1">
      <c r="A22" s="289" t="s">
        <v>85</v>
      </c>
      <c r="B22" s="288">
        <v>5790</v>
      </c>
      <c r="C22" s="285">
        <v>5491</v>
      </c>
      <c r="D22" s="285">
        <f>C22+B22</f>
        <v>11281</v>
      </c>
      <c r="E22" s="287">
        <f>(D22/$D$7)</f>
        <v>0.01928923421004935</v>
      </c>
      <c r="F22" s="286">
        <v>2476</v>
      </c>
      <c r="G22" s="285">
        <v>2552</v>
      </c>
      <c r="H22" s="285">
        <f>G22+F22</f>
        <v>5028</v>
      </c>
      <c r="I22" s="287">
        <f>(D22/H22-1)</f>
        <v>1.2436356404136832</v>
      </c>
      <c r="J22" s="286">
        <v>23102</v>
      </c>
      <c r="K22" s="285">
        <v>22562</v>
      </c>
      <c r="L22" s="285">
        <f>K22+J22</f>
        <v>45664</v>
      </c>
      <c r="M22" s="287">
        <f>(L22/$L$7)</f>
        <v>0.011408783944155322</v>
      </c>
      <c r="N22" s="286">
        <v>21172</v>
      </c>
      <c r="O22" s="285">
        <v>20930</v>
      </c>
      <c r="P22" s="285">
        <f>O22+N22</f>
        <v>42102</v>
      </c>
      <c r="Q22" s="284">
        <f>(L22/P22-1)</f>
        <v>0.08460405681440308</v>
      </c>
    </row>
    <row r="23" spans="1:17" ht="18.75" customHeight="1">
      <c r="A23" s="289" t="s">
        <v>84</v>
      </c>
      <c r="B23" s="288">
        <v>5233</v>
      </c>
      <c r="C23" s="285">
        <v>4986</v>
      </c>
      <c r="D23" s="285">
        <f>C23+B23</f>
        <v>10219</v>
      </c>
      <c r="E23" s="287">
        <f>(D23/$D$7)</f>
        <v>0.017473334313668494</v>
      </c>
      <c r="F23" s="286">
        <v>3395</v>
      </c>
      <c r="G23" s="285">
        <v>3744</v>
      </c>
      <c r="H23" s="285">
        <f>G23+F23</f>
        <v>7139</v>
      </c>
      <c r="I23" s="287">
        <f>(D23/H23-1)</f>
        <v>0.4314329738058551</v>
      </c>
      <c r="J23" s="286">
        <v>27891</v>
      </c>
      <c r="K23" s="285">
        <v>29713</v>
      </c>
      <c r="L23" s="285">
        <f>K23+J23</f>
        <v>57604</v>
      </c>
      <c r="M23" s="287">
        <f>(L23/$L$7)</f>
        <v>0.014391897125068394</v>
      </c>
      <c r="N23" s="286">
        <v>26005</v>
      </c>
      <c r="O23" s="285">
        <v>28343</v>
      </c>
      <c r="P23" s="285">
        <f>O23+N23</f>
        <v>54348</v>
      </c>
      <c r="Q23" s="284">
        <f>(L23/P23-1)</f>
        <v>0.05991020828733351</v>
      </c>
    </row>
    <row r="24" spans="1:17" ht="18.75" customHeight="1">
      <c r="A24" s="289" t="s">
        <v>83</v>
      </c>
      <c r="B24" s="288">
        <v>4931</v>
      </c>
      <c r="C24" s="285">
        <v>3373</v>
      </c>
      <c r="D24" s="285">
        <f>C24+B24</f>
        <v>8304</v>
      </c>
      <c r="E24" s="287">
        <f>(D24/$D$7)</f>
        <v>0.014198900884695486</v>
      </c>
      <c r="F24" s="286">
        <v>5217</v>
      </c>
      <c r="G24" s="285">
        <v>4048</v>
      </c>
      <c r="H24" s="285">
        <f>G24+F24</f>
        <v>9265</v>
      </c>
      <c r="I24" s="287">
        <f>(D24/H24-1)</f>
        <v>-0.10372369131138692</v>
      </c>
      <c r="J24" s="286">
        <v>44654</v>
      </c>
      <c r="K24" s="285">
        <v>40356</v>
      </c>
      <c r="L24" s="285">
        <f>K24+J24</f>
        <v>85010</v>
      </c>
      <c r="M24" s="287">
        <f>(L24/$L$7)</f>
        <v>0.021239066290571214</v>
      </c>
      <c r="N24" s="286">
        <v>32130</v>
      </c>
      <c r="O24" s="285">
        <v>28539</v>
      </c>
      <c r="P24" s="285">
        <f>O24+N24</f>
        <v>60669</v>
      </c>
      <c r="Q24" s="284">
        <f>(L24/P24-1)</f>
        <v>0.4012098435774447</v>
      </c>
    </row>
    <row r="25" spans="1:17" ht="18.75" customHeight="1">
      <c r="A25" s="289" t="s">
        <v>82</v>
      </c>
      <c r="B25" s="288">
        <v>4190</v>
      </c>
      <c r="C25" s="285">
        <v>4015</v>
      </c>
      <c r="D25" s="285">
        <f>C25+B25</f>
        <v>8205</v>
      </c>
      <c r="E25" s="287">
        <f>(D25/$D$7)</f>
        <v>0.014029622080795575</v>
      </c>
      <c r="F25" s="286">
        <v>4456</v>
      </c>
      <c r="G25" s="285">
        <v>4035</v>
      </c>
      <c r="H25" s="285">
        <f>G25+F25</f>
        <v>8491</v>
      </c>
      <c r="I25" s="287">
        <f>(D25/H25-1)</f>
        <v>-0.03368272288305263</v>
      </c>
      <c r="J25" s="286">
        <v>29830</v>
      </c>
      <c r="K25" s="285">
        <v>28714</v>
      </c>
      <c r="L25" s="285">
        <f>K25+J25</f>
        <v>58544</v>
      </c>
      <c r="M25" s="287">
        <f>(L25/$L$7)</f>
        <v>0.014626748581522186</v>
      </c>
      <c r="N25" s="286">
        <v>24953</v>
      </c>
      <c r="O25" s="285">
        <v>23494</v>
      </c>
      <c r="P25" s="285">
        <f>O25+N25</f>
        <v>48447</v>
      </c>
      <c r="Q25" s="284">
        <f>(L25/P25-1)</f>
        <v>0.2084133176460874</v>
      </c>
    </row>
    <row r="26" spans="1:17" ht="18.75" customHeight="1">
      <c r="A26" s="289" t="s">
        <v>81</v>
      </c>
      <c r="B26" s="288">
        <v>3758</v>
      </c>
      <c r="C26" s="285">
        <v>2865</v>
      </c>
      <c r="D26" s="285">
        <f>C26+B26</f>
        <v>6623</v>
      </c>
      <c r="E26" s="287">
        <f>(D26/$D$7)</f>
        <v>0.011324580992213175</v>
      </c>
      <c r="F26" s="286">
        <v>2766</v>
      </c>
      <c r="G26" s="285">
        <v>2186</v>
      </c>
      <c r="H26" s="285">
        <f>G26+F26</f>
        <v>4952</v>
      </c>
      <c r="I26" s="287">
        <f>(D26/H26-1)</f>
        <v>0.33743941841680125</v>
      </c>
      <c r="J26" s="286">
        <v>22970</v>
      </c>
      <c r="K26" s="285">
        <v>19465</v>
      </c>
      <c r="L26" s="285">
        <f>K26+J26</f>
        <v>42435</v>
      </c>
      <c r="M26" s="287">
        <f>(L26/$L$7)</f>
        <v>0.010602044207039047</v>
      </c>
      <c r="N26" s="286">
        <v>20237</v>
      </c>
      <c r="O26" s="285">
        <v>16082</v>
      </c>
      <c r="P26" s="285">
        <f>O26+N26</f>
        <v>36319</v>
      </c>
      <c r="Q26" s="284">
        <f>(L26/P26-1)</f>
        <v>0.16839670695779074</v>
      </c>
    </row>
    <row r="27" spans="1:17" ht="18.75" customHeight="1">
      <c r="A27" s="289" t="s">
        <v>80</v>
      </c>
      <c r="B27" s="288">
        <v>3058</v>
      </c>
      <c r="C27" s="285">
        <v>2555</v>
      </c>
      <c r="D27" s="285">
        <f>C27+B27</f>
        <v>5613</v>
      </c>
      <c r="E27" s="287">
        <f>(D27/$D$7)</f>
        <v>0.009597595215052476</v>
      </c>
      <c r="F27" s="286"/>
      <c r="G27" s="285"/>
      <c r="H27" s="285">
        <f>G27+F27</f>
        <v>0</v>
      </c>
      <c r="I27" s="287"/>
      <c r="J27" s="286">
        <v>4267</v>
      </c>
      <c r="K27" s="285">
        <v>4184</v>
      </c>
      <c r="L27" s="285">
        <f>K27+J27</f>
        <v>8451</v>
      </c>
      <c r="M27" s="287">
        <f>(L27/$L$7)</f>
        <v>0.002111414530309579</v>
      </c>
      <c r="N27" s="286"/>
      <c r="O27" s="285"/>
      <c r="P27" s="285">
        <f>O27+N27</f>
        <v>0</v>
      </c>
      <c r="Q27" s="284"/>
    </row>
    <row r="28" spans="1:17" ht="18.75" customHeight="1">
      <c r="A28" s="289" t="s">
        <v>79</v>
      </c>
      <c r="B28" s="288">
        <v>2552</v>
      </c>
      <c r="C28" s="285">
        <v>2564</v>
      </c>
      <c r="D28" s="285">
        <f>C28+B28</f>
        <v>5116</v>
      </c>
      <c r="E28" s="287">
        <f>(D28/$D$7)</f>
        <v>0.008747781421736767</v>
      </c>
      <c r="F28" s="286">
        <v>1165</v>
      </c>
      <c r="G28" s="285">
        <v>1117</v>
      </c>
      <c r="H28" s="285">
        <f>G28+F28</f>
        <v>2282</v>
      </c>
      <c r="I28" s="287">
        <f>(D28/H28-1)</f>
        <v>1.2418930762489047</v>
      </c>
      <c r="J28" s="286">
        <v>19299</v>
      </c>
      <c r="K28" s="285">
        <v>19941</v>
      </c>
      <c r="L28" s="285">
        <f>K28+J28</f>
        <v>39240</v>
      </c>
      <c r="M28" s="287">
        <f>(L28/$L$7)</f>
        <v>0.009803799097071103</v>
      </c>
      <c r="N28" s="286">
        <v>10929</v>
      </c>
      <c r="O28" s="285">
        <v>11166</v>
      </c>
      <c r="P28" s="285">
        <f>O28+N28</f>
        <v>22095</v>
      </c>
      <c r="Q28" s="284">
        <f>(L28/P28-1)</f>
        <v>0.7759674134419552</v>
      </c>
    </row>
    <row r="29" spans="1:17" ht="18.75" customHeight="1">
      <c r="A29" s="289" t="s">
        <v>78</v>
      </c>
      <c r="B29" s="288">
        <v>2203</v>
      </c>
      <c r="C29" s="285">
        <v>1754</v>
      </c>
      <c r="D29" s="285">
        <f>C29+B29</f>
        <v>3957</v>
      </c>
      <c r="E29" s="287">
        <f>(D29/$D$7)</f>
        <v>0.006766022495272163</v>
      </c>
      <c r="F29" s="286">
        <v>914</v>
      </c>
      <c r="G29" s="285">
        <v>670</v>
      </c>
      <c r="H29" s="285">
        <f>G29+F29</f>
        <v>1584</v>
      </c>
      <c r="I29" s="287">
        <f>(D29/H29-1)</f>
        <v>1.4981060606060606</v>
      </c>
      <c r="J29" s="286">
        <v>11511</v>
      </c>
      <c r="K29" s="285">
        <v>10320</v>
      </c>
      <c r="L29" s="285">
        <f>K29+J29</f>
        <v>21831</v>
      </c>
      <c r="M29" s="287">
        <f>(L29/$L$7)</f>
        <v>0.005454300155151867</v>
      </c>
      <c r="N29" s="286">
        <v>6124</v>
      </c>
      <c r="O29" s="285">
        <v>5643</v>
      </c>
      <c r="P29" s="285">
        <f>O29+N29</f>
        <v>11767</v>
      </c>
      <c r="Q29" s="284">
        <f>(L29/P29-1)</f>
        <v>0.8552732217217642</v>
      </c>
    </row>
    <row r="30" spans="1:17" ht="18.75" customHeight="1">
      <c r="A30" s="289" t="s">
        <v>77</v>
      </c>
      <c r="B30" s="288">
        <v>739</v>
      </c>
      <c r="C30" s="285">
        <v>789</v>
      </c>
      <c r="D30" s="285">
        <f>C30+B30</f>
        <v>1528</v>
      </c>
      <c r="E30" s="287">
        <f>(D30/$D$7)</f>
        <v>0.0026127071955460864</v>
      </c>
      <c r="F30" s="286">
        <v>570</v>
      </c>
      <c r="G30" s="285">
        <v>716</v>
      </c>
      <c r="H30" s="285">
        <f>G30+F30</f>
        <v>1286</v>
      </c>
      <c r="I30" s="287">
        <f>(D30/H30-1)</f>
        <v>0.18818040435458783</v>
      </c>
      <c r="J30" s="286">
        <v>5561</v>
      </c>
      <c r="K30" s="285">
        <v>5655</v>
      </c>
      <c r="L30" s="285">
        <f>K30+J30</f>
        <v>11216</v>
      </c>
      <c r="M30" s="287">
        <f>(L30/$L$7)</f>
        <v>0.002802227591048662</v>
      </c>
      <c r="N30" s="286">
        <v>2878</v>
      </c>
      <c r="O30" s="285">
        <v>3068</v>
      </c>
      <c r="P30" s="285">
        <f>O30+N30</f>
        <v>5946</v>
      </c>
      <c r="Q30" s="284">
        <f>(L30/P30-1)</f>
        <v>0.886310124453414</v>
      </c>
    </row>
    <row r="31" spans="1:17" ht="18.75" customHeight="1">
      <c r="A31" s="289" t="s">
        <v>76</v>
      </c>
      <c r="B31" s="288">
        <v>574</v>
      </c>
      <c r="C31" s="285">
        <v>396</v>
      </c>
      <c r="D31" s="285">
        <f>C31+B31</f>
        <v>970</v>
      </c>
      <c r="E31" s="287">
        <f>(D31/$D$7)</f>
        <v>0.0016585903008375026</v>
      </c>
      <c r="F31" s="286">
        <v>457</v>
      </c>
      <c r="G31" s="285">
        <v>299</v>
      </c>
      <c r="H31" s="285">
        <f>G31+F31</f>
        <v>756</v>
      </c>
      <c r="I31" s="287">
        <f>(D31/H31-1)</f>
        <v>0.283068783068783</v>
      </c>
      <c r="J31" s="286">
        <v>3131</v>
      </c>
      <c r="K31" s="285">
        <v>2758</v>
      </c>
      <c r="L31" s="285">
        <f>K31+J31</f>
        <v>5889</v>
      </c>
      <c r="M31" s="287">
        <f>(L31/$L$7)</f>
        <v>0.0014713193904855178</v>
      </c>
      <c r="N31" s="286">
        <v>2845</v>
      </c>
      <c r="O31" s="285">
        <v>2789</v>
      </c>
      <c r="P31" s="285">
        <f>O31+N31</f>
        <v>5634</v>
      </c>
      <c r="Q31" s="284">
        <f>(L31/P31-1)</f>
        <v>0.04526091586794467</v>
      </c>
    </row>
    <row r="32" spans="1:17" ht="18.75" customHeight="1">
      <c r="A32" s="289" t="s">
        <v>75</v>
      </c>
      <c r="B32" s="288">
        <v>564</v>
      </c>
      <c r="C32" s="285">
        <v>382</v>
      </c>
      <c r="D32" s="285">
        <f>C32+B32</f>
        <v>946</v>
      </c>
      <c r="E32" s="287">
        <f>(D32/$D$7)</f>
        <v>0.001617553015043585</v>
      </c>
      <c r="F32" s="286">
        <v>517</v>
      </c>
      <c r="G32" s="285">
        <v>602</v>
      </c>
      <c r="H32" s="285">
        <f>G32+F32</f>
        <v>1119</v>
      </c>
      <c r="I32" s="287">
        <f>(D32/H32-1)</f>
        <v>-0.15460232350312775</v>
      </c>
      <c r="J32" s="286">
        <v>3913</v>
      </c>
      <c r="K32" s="285">
        <v>4516</v>
      </c>
      <c r="L32" s="285">
        <f>K32+J32</f>
        <v>8429</v>
      </c>
      <c r="M32" s="287">
        <f>(L32/$L$7)</f>
        <v>0.0021059180068606605</v>
      </c>
      <c r="N32" s="286">
        <v>4094</v>
      </c>
      <c r="O32" s="285">
        <v>4648</v>
      </c>
      <c r="P32" s="285">
        <f>O32+N32</f>
        <v>8742</v>
      </c>
      <c r="Q32" s="284">
        <f>(L32/P32-1)</f>
        <v>-0.035804163806909206</v>
      </c>
    </row>
    <row r="33" spans="1:17" ht="18.75" customHeight="1" thickBot="1">
      <c r="A33" s="283" t="s">
        <v>74</v>
      </c>
      <c r="B33" s="282"/>
      <c r="C33" s="279"/>
      <c r="D33" s="279">
        <f>C33+B33</f>
        <v>0</v>
      </c>
      <c r="E33" s="281">
        <f>(D33/$D$7)</f>
        <v>0</v>
      </c>
      <c r="F33" s="280">
        <v>2807</v>
      </c>
      <c r="G33" s="279">
        <v>2381</v>
      </c>
      <c r="H33" s="279">
        <f>G33+F33</f>
        <v>5188</v>
      </c>
      <c r="I33" s="281">
        <f>(D33/H33-1)</f>
        <v>-1</v>
      </c>
      <c r="J33" s="280"/>
      <c r="K33" s="279"/>
      <c r="L33" s="279">
        <f>K33+J33</f>
        <v>0</v>
      </c>
      <c r="M33" s="281">
        <f>(L33/$L$7)</f>
        <v>0</v>
      </c>
      <c r="N33" s="280">
        <v>17652</v>
      </c>
      <c r="O33" s="279">
        <v>15793</v>
      </c>
      <c r="P33" s="279">
        <f>O33+N33</f>
        <v>33445</v>
      </c>
      <c r="Q33" s="278">
        <f>(L33/P33-1)</f>
        <v>-1</v>
      </c>
    </row>
    <row r="34" spans="1:17" ht="13.5">
      <c r="A34" s="276" t="s">
        <v>73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</row>
    <row r="35" ht="13.5">
      <c r="A35" s="276" t="s">
        <v>62</v>
      </c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N5:P5"/>
    <mergeCell ref="Q5:Q6"/>
    <mergeCell ref="F5:H5"/>
    <mergeCell ref="J5:L5"/>
    <mergeCell ref="I5:I6"/>
  </mergeCells>
  <conditionalFormatting sqref="Q34:Q65536 I34:I65536 Q3:Q6 I3:I6">
    <cfRule type="cellIs" priority="3" dxfId="10" operator="lessThan" stopIfTrue="1">
      <formula>0</formula>
    </cfRule>
  </conditionalFormatting>
  <conditionalFormatting sqref="I7:I33 Q7:Q33">
    <cfRule type="cellIs" priority="1" dxfId="10" operator="lessThan" stopIfTrue="1">
      <formula>0</formula>
    </cfRule>
    <cfRule type="cellIs" priority="2" dxfId="11" operator="greaterThanOrEqual" stopIfTrue="1">
      <formula>0</formula>
    </cfRule>
  </conditionalFormatting>
  <hyperlinks>
    <hyperlink ref="P1:Q1" location="INDICE!A1" display="Volver al Indice"/>
  </hyperlinks>
  <printOptions horizontalCentered="1" verticalCentered="1"/>
  <pageMargins left="0.1968503937007874" right="0.1968503937007874" top="0.4330708661417323" bottom="0.4330708661417323" header="0.1968503937007874" footer="0.3937007874015748"/>
  <pageSetup horizontalDpi="600" verticalDpi="600" orientation="landscape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="88" zoomScaleNormal="88" zoomScalePageLayoutView="0" workbookViewId="0" topLeftCell="A1">
      <selection activeCell="A10" sqref="A10"/>
    </sheetView>
  </sheetViews>
  <sheetFormatPr defaultColWidth="9.140625" defaultRowHeight="12.75"/>
  <cols>
    <col min="1" max="1" width="25.57421875" style="276" customWidth="1"/>
    <col min="2" max="2" width="8.140625" style="276" customWidth="1"/>
    <col min="3" max="3" width="9.140625" style="276" customWidth="1"/>
    <col min="4" max="4" width="8.140625" style="276" customWidth="1"/>
    <col min="5" max="5" width="10.7109375" style="276" customWidth="1"/>
    <col min="6" max="6" width="8.7109375" style="276" customWidth="1"/>
    <col min="7" max="7" width="9.00390625" style="276" customWidth="1"/>
    <col min="8" max="8" width="8.140625" style="276" customWidth="1"/>
    <col min="9" max="9" width="9.57421875" style="276" customWidth="1"/>
    <col min="10" max="11" width="9.7109375" style="276" customWidth="1"/>
    <col min="12" max="12" width="10.140625" style="276" customWidth="1"/>
    <col min="13" max="13" width="10.00390625" style="276" customWidth="1"/>
    <col min="14" max="14" width="10.140625" style="276" customWidth="1"/>
    <col min="15" max="15" width="9.8515625" style="276" customWidth="1"/>
    <col min="16" max="16" width="9.28125" style="276" customWidth="1"/>
    <col min="17" max="17" width="10.8515625" style="276" customWidth="1"/>
    <col min="18" max="16384" width="9.140625" style="276" customWidth="1"/>
  </cols>
  <sheetData>
    <row r="1" spans="16:17" ht="18.75" thickBot="1">
      <c r="P1" s="252" t="s">
        <v>44</v>
      </c>
      <c r="Q1" s="251"/>
    </row>
    <row r="2" ht="6" customHeight="1" thickBot="1"/>
    <row r="3" spans="1:17" ht="25.5" customHeight="1" thickBot="1" thickTop="1">
      <c r="A3" s="358" t="s">
        <v>109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6"/>
    </row>
    <row r="4" spans="1:17" s="350" customFormat="1" ht="18.75" customHeight="1" thickBot="1">
      <c r="A4" s="355" t="s">
        <v>97</v>
      </c>
      <c r="B4" s="353" t="s">
        <v>59</v>
      </c>
      <c r="C4" s="352"/>
      <c r="D4" s="352"/>
      <c r="E4" s="352"/>
      <c r="F4" s="352"/>
      <c r="G4" s="352"/>
      <c r="H4" s="352"/>
      <c r="I4" s="354"/>
      <c r="J4" s="353" t="s">
        <v>58</v>
      </c>
      <c r="K4" s="352"/>
      <c r="L4" s="352"/>
      <c r="M4" s="352"/>
      <c r="N4" s="352"/>
      <c r="O4" s="352"/>
      <c r="P4" s="352"/>
      <c r="Q4" s="351"/>
    </row>
    <row r="5" spans="1:17" s="347" customFormat="1" ht="26.25" customHeight="1">
      <c r="A5" s="349"/>
      <c r="B5" s="315" t="s">
        <v>6</v>
      </c>
      <c r="C5" s="314"/>
      <c r="D5" s="313"/>
      <c r="E5" s="316" t="s">
        <v>56</v>
      </c>
      <c r="F5" s="315" t="s">
        <v>5</v>
      </c>
      <c r="G5" s="314"/>
      <c r="H5" s="313"/>
      <c r="I5" s="317" t="s">
        <v>54</v>
      </c>
      <c r="J5" s="315" t="s">
        <v>57</v>
      </c>
      <c r="K5" s="314"/>
      <c r="L5" s="313"/>
      <c r="M5" s="316" t="s">
        <v>56</v>
      </c>
      <c r="N5" s="315" t="s">
        <v>55</v>
      </c>
      <c r="O5" s="314"/>
      <c r="P5" s="313"/>
      <c r="Q5" s="348" t="s">
        <v>54</v>
      </c>
    </row>
    <row r="6" spans="1:17" s="302" customFormat="1" ht="15" customHeight="1" thickBot="1">
      <c r="A6" s="346"/>
      <c r="B6" s="305" t="s">
        <v>32</v>
      </c>
      <c r="C6" s="304" t="s">
        <v>31</v>
      </c>
      <c r="D6" s="304" t="s">
        <v>30</v>
      </c>
      <c r="E6" s="345"/>
      <c r="F6" s="305" t="s">
        <v>32</v>
      </c>
      <c r="G6" s="304" t="s">
        <v>31</v>
      </c>
      <c r="H6" s="304" t="s">
        <v>30</v>
      </c>
      <c r="I6" s="309"/>
      <c r="J6" s="305" t="s">
        <v>32</v>
      </c>
      <c r="K6" s="304" t="s">
        <v>31</v>
      </c>
      <c r="L6" s="304" t="s">
        <v>30</v>
      </c>
      <c r="M6" s="345"/>
      <c r="N6" s="305" t="s">
        <v>32</v>
      </c>
      <c r="O6" s="304" t="s">
        <v>31</v>
      </c>
      <c r="P6" s="304" t="s">
        <v>30</v>
      </c>
      <c r="Q6" s="344"/>
    </row>
    <row r="7" spans="1:17" s="296" customFormat="1" ht="18.75" customHeight="1" thickBot="1" thickTop="1">
      <c r="A7" s="343" t="s">
        <v>40</v>
      </c>
      <c r="B7" s="340">
        <f>SUM(B8:B30)</f>
        <v>21442.397000000004</v>
      </c>
      <c r="C7" s="339">
        <f>SUM(C8:C30)</f>
        <v>15547.731999999998</v>
      </c>
      <c r="D7" s="342">
        <f>C7+B7</f>
        <v>36990.129</v>
      </c>
      <c r="E7" s="341">
        <f>(D7/$D$7)</f>
        <v>1</v>
      </c>
      <c r="F7" s="340">
        <f>SUM(F8:F30)</f>
        <v>20499.904000000006</v>
      </c>
      <c r="G7" s="339">
        <f>SUM(G8:G30)</f>
        <v>11079.871</v>
      </c>
      <c r="H7" s="342">
        <f>G7+F7</f>
        <v>31579.775000000005</v>
      </c>
      <c r="I7" s="341">
        <f>(D7/H7-1)</f>
        <v>0.17132338656624357</v>
      </c>
      <c r="J7" s="340">
        <f>SUM(J8:J30)</f>
        <v>194532.875</v>
      </c>
      <c r="K7" s="339">
        <f>SUM(K8:K30)</f>
        <v>124354.78899999999</v>
      </c>
      <c r="L7" s="339">
        <f>K7+J7</f>
        <v>318887.664</v>
      </c>
      <c r="M7" s="341">
        <f>(L7/$L$7)</f>
        <v>1</v>
      </c>
      <c r="N7" s="340">
        <f>SUM(N8:N30)</f>
        <v>182025.85100000002</v>
      </c>
      <c r="O7" s="339">
        <f>SUM(O8:O30)</f>
        <v>91113.89300000001</v>
      </c>
      <c r="P7" s="339">
        <f>O7+N7</f>
        <v>273139.74400000006</v>
      </c>
      <c r="Q7" s="338">
        <f>(L7/P7-1)</f>
        <v>0.16748906376656758</v>
      </c>
    </row>
    <row r="8" spans="1:17" ht="18.75" customHeight="1" thickTop="1">
      <c r="A8" s="337" t="s">
        <v>67</v>
      </c>
      <c r="B8" s="335">
        <v>4920.922</v>
      </c>
      <c r="C8" s="334">
        <v>4931.768000000001</v>
      </c>
      <c r="D8" s="334">
        <f>C8+B8</f>
        <v>9852.69</v>
      </c>
      <c r="E8" s="336">
        <f>(D8/$D$7)</f>
        <v>0.26635997944208306</v>
      </c>
      <c r="F8" s="335">
        <v>4388.911</v>
      </c>
      <c r="G8" s="334">
        <v>3545.5410000000006</v>
      </c>
      <c r="H8" s="334">
        <f>G8+F8</f>
        <v>7934.452000000001</v>
      </c>
      <c r="I8" s="336">
        <f>(D8/H8-1)</f>
        <v>0.2417606156039509</v>
      </c>
      <c r="J8" s="335">
        <v>44213.016</v>
      </c>
      <c r="K8" s="334">
        <v>41679.812000000005</v>
      </c>
      <c r="L8" s="334">
        <f>K8+J8</f>
        <v>85892.82800000001</v>
      </c>
      <c r="M8" s="336">
        <f>(L8/$L$7)</f>
        <v>0.26935136631688583</v>
      </c>
      <c r="N8" s="335">
        <v>39880.07799999999</v>
      </c>
      <c r="O8" s="334">
        <v>27744.260999999995</v>
      </c>
      <c r="P8" s="334">
        <f>O8+N8</f>
        <v>67624.33899999998</v>
      </c>
      <c r="Q8" s="333">
        <f>(L8/P8-1)</f>
        <v>0.27014665533366666</v>
      </c>
    </row>
    <row r="9" spans="1:17" ht="18.75" customHeight="1">
      <c r="A9" s="337" t="s">
        <v>108</v>
      </c>
      <c r="B9" s="335">
        <v>3826.6079999999997</v>
      </c>
      <c r="C9" s="334">
        <v>2599.19</v>
      </c>
      <c r="D9" s="334">
        <f>C9+B9</f>
        <v>6425.798</v>
      </c>
      <c r="E9" s="336">
        <f>(D9/$D$7)</f>
        <v>0.17371656097765972</v>
      </c>
      <c r="F9" s="335">
        <v>1780.818</v>
      </c>
      <c r="G9" s="334">
        <v>674.313</v>
      </c>
      <c r="H9" s="334">
        <f>G9+F9</f>
        <v>2455.131</v>
      </c>
      <c r="I9" s="336">
        <f>(D9/H9-1)</f>
        <v>1.617293333838398</v>
      </c>
      <c r="J9" s="335">
        <v>26371.531</v>
      </c>
      <c r="K9" s="334">
        <v>17365.021999999997</v>
      </c>
      <c r="L9" s="334">
        <f>K9+J9</f>
        <v>43736.553</v>
      </c>
      <c r="M9" s="336">
        <f>(L9/$L$7)</f>
        <v>0.13715348048082537</v>
      </c>
      <c r="N9" s="335">
        <v>9946.245</v>
      </c>
      <c r="O9" s="334">
        <v>4792.591</v>
      </c>
      <c r="P9" s="334">
        <f>O9+N9</f>
        <v>14738.836000000001</v>
      </c>
      <c r="Q9" s="333">
        <f>(L9/P9-1)</f>
        <v>1.9674360309050183</v>
      </c>
    </row>
    <row r="10" spans="1:17" ht="18.75" customHeight="1">
      <c r="A10" s="337" t="s">
        <v>53</v>
      </c>
      <c r="B10" s="335">
        <v>1650.1239999999998</v>
      </c>
      <c r="C10" s="334">
        <v>1745.8489999999997</v>
      </c>
      <c r="D10" s="334">
        <f>C10+B10</f>
        <v>3395.9729999999995</v>
      </c>
      <c r="E10" s="336">
        <f>(D10/$D$7)</f>
        <v>0.09180754681877426</v>
      </c>
      <c r="F10" s="335">
        <v>1682.4600000000003</v>
      </c>
      <c r="G10" s="334">
        <v>1349.4790000000003</v>
      </c>
      <c r="H10" s="334">
        <f>G10+F10</f>
        <v>3031.9390000000003</v>
      </c>
      <c r="I10" s="336">
        <f>(D10/H10-1)</f>
        <v>0.12006639975276512</v>
      </c>
      <c r="J10" s="335">
        <v>14867.289999999994</v>
      </c>
      <c r="K10" s="334">
        <v>13200.642999999995</v>
      </c>
      <c r="L10" s="334">
        <f>K10+J10</f>
        <v>28067.93299999999</v>
      </c>
      <c r="M10" s="336">
        <f>(L10/$L$7)</f>
        <v>0.08801824645057449</v>
      </c>
      <c r="N10" s="335">
        <v>12095.680999999999</v>
      </c>
      <c r="O10" s="334">
        <v>9884.390000000001</v>
      </c>
      <c r="P10" s="334">
        <f>O10+N10</f>
        <v>21980.071</v>
      </c>
      <c r="Q10" s="333">
        <f>(L10/P10-1)</f>
        <v>0.27697189877139117</v>
      </c>
    </row>
    <row r="11" spans="1:17" ht="18.75" customHeight="1">
      <c r="A11" s="337" t="s">
        <v>107</v>
      </c>
      <c r="B11" s="335">
        <v>2268.184</v>
      </c>
      <c r="C11" s="334">
        <v>604.004</v>
      </c>
      <c r="D11" s="334">
        <f>C11+B11</f>
        <v>2872.188</v>
      </c>
      <c r="E11" s="336">
        <f>(D11/$D$7)</f>
        <v>0.07764741777461766</v>
      </c>
      <c r="F11" s="335">
        <v>2412.085</v>
      </c>
      <c r="G11" s="334">
        <v>776.206</v>
      </c>
      <c r="H11" s="334">
        <f>G11+F11</f>
        <v>3188.291</v>
      </c>
      <c r="I11" s="336">
        <f>(D11/H11-1)</f>
        <v>-0.09914496512394888</v>
      </c>
      <c r="J11" s="335">
        <v>19004.932</v>
      </c>
      <c r="K11" s="334">
        <v>5379.486</v>
      </c>
      <c r="L11" s="334">
        <f>K11+J11</f>
        <v>24384.418</v>
      </c>
      <c r="M11" s="336">
        <f>(L11/$L$7)</f>
        <v>0.07646710974683549</v>
      </c>
      <c r="N11" s="335">
        <v>26105.588000000003</v>
      </c>
      <c r="O11" s="334">
        <v>9331.123000000001</v>
      </c>
      <c r="P11" s="334">
        <f>O11+N11</f>
        <v>35436.711</v>
      </c>
      <c r="Q11" s="333">
        <f>(L11/P11-1)</f>
        <v>-0.31188822800174654</v>
      </c>
    </row>
    <row r="12" spans="1:17" ht="18.75" customHeight="1">
      <c r="A12" s="337" t="s">
        <v>70</v>
      </c>
      <c r="B12" s="335">
        <v>1391.801</v>
      </c>
      <c r="C12" s="334">
        <v>1297.4</v>
      </c>
      <c r="D12" s="334">
        <f>C12+B12</f>
        <v>2689.201</v>
      </c>
      <c r="E12" s="336">
        <f>(D12/$D$7)</f>
        <v>0.07270050342349442</v>
      </c>
      <c r="F12" s="335">
        <v>689.483</v>
      </c>
      <c r="G12" s="334">
        <v>568.818</v>
      </c>
      <c r="H12" s="334">
        <f>G12+F12</f>
        <v>1258.301</v>
      </c>
      <c r="I12" s="336">
        <f>(D12/H12-1)</f>
        <v>1.137168292801166</v>
      </c>
      <c r="J12" s="335">
        <v>11322.422000000002</v>
      </c>
      <c r="K12" s="334">
        <v>9282.390000000003</v>
      </c>
      <c r="L12" s="334">
        <f>K12+J12</f>
        <v>20604.812000000005</v>
      </c>
      <c r="M12" s="336">
        <f>(L12/$L$7)</f>
        <v>0.0646146412236254</v>
      </c>
      <c r="N12" s="335">
        <v>8952.322000000002</v>
      </c>
      <c r="O12" s="334">
        <v>4248.005000000001</v>
      </c>
      <c r="P12" s="334">
        <f>O12+N12</f>
        <v>13200.327000000003</v>
      </c>
      <c r="Q12" s="333">
        <f>(L12/P12-1)</f>
        <v>0.5609319375194266</v>
      </c>
    </row>
    <row r="13" spans="1:17" ht="18.75" customHeight="1">
      <c r="A13" s="337" t="s">
        <v>106</v>
      </c>
      <c r="B13" s="335">
        <v>1606.654</v>
      </c>
      <c r="C13" s="334">
        <v>896.3280000000001</v>
      </c>
      <c r="D13" s="334">
        <f>C13+B13</f>
        <v>2502.982</v>
      </c>
      <c r="E13" s="336">
        <f>(D13/$D$7)</f>
        <v>0.06766621441087702</v>
      </c>
      <c r="F13" s="335">
        <v>2082.4230000000002</v>
      </c>
      <c r="G13" s="334">
        <v>593.478</v>
      </c>
      <c r="H13" s="334">
        <f>G13+F13</f>
        <v>2675.9010000000003</v>
      </c>
      <c r="I13" s="336">
        <f>(D13/H13-1)</f>
        <v>-0.06462085107034987</v>
      </c>
      <c r="J13" s="335">
        <v>12721.665000000003</v>
      </c>
      <c r="K13" s="334">
        <v>6703.436999999999</v>
      </c>
      <c r="L13" s="334">
        <f>K13+J13</f>
        <v>19425.102000000003</v>
      </c>
      <c r="M13" s="336">
        <f>(L13/$L$7)</f>
        <v>0.060915187989209904</v>
      </c>
      <c r="N13" s="335">
        <v>14902.457</v>
      </c>
      <c r="O13" s="334">
        <v>5147.971999999999</v>
      </c>
      <c r="P13" s="334">
        <f>O13+N13</f>
        <v>20050.429</v>
      </c>
      <c r="Q13" s="333">
        <f>(L13/P13-1)</f>
        <v>-0.031187711744222413</v>
      </c>
    </row>
    <row r="14" spans="1:17" ht="18.75" customHeight="1">
      <c r="A14" s="337" t="s">
        <v>105</v>
      </c>
      <c r="B14" s="335">
        <v>1713.976</v>
      </c>
      <c r="C14" s="334">
        <v>114.069</v>
      </c>
      <c r="D14" s="334">
        <f>C14+B14</f>
        <v>1828.045</v>
      </c>
      <c r="E14" s="336">
        <f>(D14/$D$7)</f>
        <v>0.04941980602446669</v>
      </c>
      <c r="F14" s="335"/>
      <c r="G14" s="334"/>
      <c r="H14" s="334">
        <f>G14+F14</f>
        <v>0</v>
      </c>
      <c r="I14" s="336"/>
      <c r="J14" s="335">
        <v>7097.595</v>
      </c>
      <c r="K14" s="334">
        <v>2412.5260000000003</v>
      </c>
      <c r="L14" s="334">
        <f>K14+J14</f>
        <v>9510.121000000001</v>
      </c>
      <c r="M14" s="336">
        <f>(L14/$L$7)</f>
        <v>0.02982279364685616</v>
      </c>
      <c r="N14" s="335">
        <v>1976.588</v>
      </c>
      <c r="O14" s="334">
        <v>790.665</v>
      </c>
      <c r="P14" s="334">
        <f>O14+N14</f>
        <v>2767.2529999999997</v>
      </c>
      <c r="Q14" s="333">
        <f>(L14/P14-1)</f>
        <v>2.4366648080244206</v>
      </c>
    </row>
    <row r="15" spans="1:17" ht="18.75" customHeight="1">
      <c r="A15" s="337" t="s">
        <v>104</v>
      </c>
      <c r="B15" s="335">
        <v>1128.063</v>
      </c>
      <c r="C15" s="334">
        <v>629.393</v>
      </c>
      <c r="D15" s="334">
        <f>C15+B15</f>
        <v>1757.4560000000001</v>
      </c>
      <c r="E15" s="336">
        <f>(D15/$D$7)</f>
        <v>0.04751148610484705</v>
      </c>
      <c r="F15" s="335">
        <v>1001.508</v>
      </c>
      <c r="G15" s="334">
        <v>345.646</v>
      </c>
      <c r="H15" s="334">
        <f>G15+F15</f>
        <v>1347.154</v>
      </c>
      <c r="I15" s="336">
        <f>(D15/H15-1)</f>
        <v>0.30456948500319947</v>
      </c>
      <c r="J15" s="335">
        <v>9282.423999999999</v>
      </c>
      <c r="K15" s="334">
        <v>4977.583</v>
      </c>
      <c r="L15" s="334">
        <f>K15+J15</f>
        <v>14260.006999999998</v>
      </c>
      <c r="M15" s="336">
        <f>(L15/$L$7)</f>
        <v>0.044717963752903274</v>
      </c>
      <c r="N15" s="335">
        <v>6288.709</v>
      </c>
      <c r="O15" s="334">
        <v>2802.7389999999996</v>
      </c>
      <c r="P15" s="334">
        <f>O15+N15</f>
        <v>9091.448</v>
      </c>
      <c r="Q15" s="333">
        <f>(L15/P15-1)</f>
        <v>0.5685077888582761</v>
      </c>
    </row>
    <row r="16" spans="1:17" ht="18.75" customHeight="1">
      <c r="A16" s="337" t="s">
        <v>93</v>
      </c>
      <c r="B16" s="335">
        <v>180.864</v>
      </c>
      <c r="C16" s="334">
        <v>662.777</v>
      </c>
      <c r="D16" s="334">
        <f>C16+B16</f>
        <v>843.6410000000001</v>
      </c>
      <c r="E16" s="336">
        <f>(D16/$D$7)</f>
        <v>0.022807192697273375</v>
      </c>
      <c r="F16" s="335">
        <v>120.711</v>
      </c>
      <c r="G16" s="334">
        <v>311.641</v>
      </c>
      <c r="H16" s="334">
        <f>G16+F16</f>
        <v>432.35200000000003</v>
      </c>
      <c r="I16" s="336">
        <f>(D16/H16-1)</f>
        <v>0.951282751091703</v>
      </c>
      <c r="J16" s="335">
        <v>1236.401</v>
      </c>
      <c r="K16" s="334">
        <v>2954.852</v>
      </c>
      <c r="L16" s="334">
        <f>K16+J16</f>
        <v>4191.253</v>
      </c>
      <c r="M16" s="336">
        <f>(L16/$L$7)</f>
        <v>0.013143352575720834</v>
      </c>
      <c r="N16" s="335">
        <v>969.1550000000001</v>
      </c>
      <c r="O16" s="334">
        <v>2005.738</v>
      </c>
      <c r="P16" s="334">
        <f>O16+N16</f>
        <v>2974.893</v>
      </c>
      <c r="Q16" s="333">
        <f>(L16/P16-1)</f>
        <v>0.40887520996553484</v>
      </c>
    </row>
    <row r="17" spans="1:17" ht="18.75" customHeight="1">
      <c r="A17" s="337" t="s">
        <v>103</v>
      </c>
      <c r="B17" s="335">
        <v>404.003</v>
      </c>
      <c r="C17" s="334">
        <v>307.219</v>
      </c>
      <c r="D17" s="334">
        <f>C17+B17</f>
        <v>711.222</v>
      </c>
      <c r="E17" s="336">
        <f>(D17/$D$7)</f>
        <v>0.01922734576027026</v>
      </c>
      <c r="F17" s="335">
        <v>495.04900000000004</v>
      </c>
      <c r="G17" s="334">
        <v>250.145</v>
      </c>
      <c r="H17" s="334">
        <f>G17+F17</f>
        <v>745.1940000000001</v>
      </c>
      <c r="I17" s="336">
        <f>(D17/H17-1)</f>
        <v>-0.04558812872889484</v>
      </c>
      <c r="J17" s="335">
        <v>3300.6590000000006</v>
      </c>
      <c r="K17" s="334">
        <v>1867.1109999999999</v>
      </c>
      <c r="L17" s="334">
        <f>K17+J17</f>
        <v>5167.77</v>
      </c>
      <c r="M17" s="336">
        <f>(L17/$L$7)</f>
        <v>0.0162056127702701</v>
      </c>
      <c r="N17" s="335">
        <v>3349.5299999999993</v>
      </c>
      <c r="O17" s="334">
        <v>1637.522</v>
      </c>
      <c r="P17" s="334">
        <f>O17+N17</f>
        <v>4987.052</v>
      </c>
      <c r="Q17" s="333">
        <f>(L17/P17-1)</f>
        <v>0.03623744047585653</v>
      </c>
    </row>
    <row r="18" spans="1:17" ht="18.75" customHeight="1">
      <c r="A18" s="337" t="s">
        <v>102</v>
      </c>
      <c r="B18" s="335">
        <v>341.27</v>
      </c>
      <c r="C18" s="334">
        <v>190.056</v>
      </c>
      <c r="D18" s="334">
        <f>C18+B18</f>
        <v>531.326</v>
      </c>
      <c r="E18" s="336">
        <f>(D18/$D$7)</f>
        <v>0.01436399424289653</v>
      </c>
      <c r="F18" s="335">
        <v>280.442</v>
      </c>
      <c r="G18" s="334">
        <v>125.128</v>
      </c>
      <c r="H18" s="334">
        <f>G18+F18</f>
        <v>405.57</v>
      </c>
      <c r="I18" s="336">
        <f>(D18/H18-1)</f>
        <v>0.3100722440022685</v>
      </c>
      <c r="J18" s="335">
        <v>2682.432</v>
      </c>
      <c r="K18" s="334">
        <v>1216.127</v>
      </c>
      <c r="L18" s="334">
        <f>K18+J18</f>
        <v>3898.5589999999997</v>
      </c>
      <c r="M18" s="336">
        <f>(L18/$L$7)</f>
        <v>0.012225493300988903</v>
      </c>
      <c r="N18" s="335">
        <v>2103.148</v>
      </c>
      <c r="O18" s="334">
        <v>987.6819999999999</v>
      </c>
      <c r="P18" s="334">
        <f>O18+N18</f>
        <v>3090.83</v>
      </c>
      <c r="Q18" s="333">
        <f>(L18/P18-1)</f>
        <v>0.2613307752286602</v>
      </c>
    </row>
    <row r="19" spans="1:17" ht="18.75" customHeight="1">
      <c r="A19" s="337" t="s">
        <v>101</v>
      </c>
      <c r="B19" s="335">
        <v>350.999</v>
      </c>
      <c r="C19" s="334">
        <v>103.465</v>
      </c>
      <c r="D19" s="334">
        <f>C19+B19</f>
        <v>454.46400000000006</v>
      </c>
      <c r="E19" s="336">
        <f>(D19/$D$7)</f>
        <v>0.012286088539999416</v>
      </c>
      <c r="F19" s="335">
        <v>337.918</v>
      </c>
      <c r="G19" s="334">
        <v>155.846</v>
      </c>
      <c r="H19" s="334">
        <f>G19+F19</f>
        <v>493.764</v>
      </c>
      <c r="I19" s="336">
        <f>(D19/H19-1)</f>
        <v>-0.07959267990375962</v>
      </c>
      <c r="J19" s="335">
        <v>2763.2209999999995</v>
      </c>
      <c r="K19" s="334">
        <v>713.3870000000001</v>
      </c>
      <c r="L19" s="334">
        <f>K19+J19</f>
        <v>3476.6079999999997</v>
      </c>
      <c r="M19" s="336">
        <f>(L19/$L$7)</f>
        <v>0.010902296929240888</v>
      </c>
      <c r="N19" s="335">
        <v>3144.157</v>
      </c>
      <c r="O19" s="334">
        <v>895.042</v>
      </c>
      <c r="P19" s="334">
        <f>O19+N19</f>
        <v>4039.199</v>
      </c>
      <c r="Q19" s="333">
        <f>(L19/P19-1)</f>
        <v>-0.13928281325084513</v>
      </c>
    </row>
    <row r="20" spans="1:17" ht="18.75" customHeight="1">
      <c r="A20" s="337" t="s">
        <v>86</v>
      </c>
      <c r="B20" s="335">
        <v>9.799</v>
      </c>
      <c r="C20" s="334">
        <v>362.302</v>
      </c>
      <c r="D20" s="334">
        <f>C20+B20</f>
        <v>372.101</v>
      </c>
      <c r="E20" s="336">
        <f>(D20/$D$7)</f>
        <v>0.010059467486582704</v>
      </c>
      <c r="F20" s="335">
        <v>24.025</v>
      </c>
      <c r="G20" s="334">
        <v>224.326</v>
      </c>
      <c r="H20" s="334">
        <f>G20+F20</f>
        <v>248.351</v>
      </c>
      <c r="I20" s="336">
        <f>(D20/H20-1)</f>
        <v>0.49828669906704626</v>
      </c>
      <c r="J20" s="335">
        <v>153.482</v>
      </c>
      <c r="K20" s="334">
        <v>2153.15</v>
      </c>
      <c r="L20" s="334">
        <f>K20+J20</f>
        <v>2306.632</v>
      </c>
      <c r="M20" s="336">
        <f>(L20/$L$7)</f>
        <v>0.007233368550750838</v>
      </c>
      <c r="N20" s="335">
        <v>149.671</v>
      </c>
      <c r="O20" s="334">
        <v>1796.392</v>
      </c>
      <c r="P20" s="334">
        <f>O20+N20</f>
        <v>1946.063</v>
      </c>
      <c r="Q20" s="333">
        <f>(L20/P20-1)</f>
        <v>0.1852812575954632</v>
      </c>
    </row>
    <row r="21" spans="1:17" ht="18.75" customHeight="1">
      <c r="A21" s="337" t="s">
        <v>51</v>
      </c>
      <c r="B21" s="335">
        <v>232.179</v>
      </c>
      <c r="C21" s="334">
        <v>111.594</v>
      </c>
      <c r="D21" s="334">
        <f>C21+B21</f>
        <v>343.773</v>
      </c>
      <c r="E21" s="336">
        <f>(D21/$D$7)</f>
        <v>0.009293641555021341</v>
      </c>
      <c r="F21" s="335">
        <v>108.214</v>
      </c>
      <c r="G21" s="334">
        <v>44.614</v>
      </c>
      <c r="H21" s="334">
        <f>G21+F21</f>
        <v>152.828</v>
      </c>
      <c r="I21" s="336">
        <f>(D21/H21-1)</f>
        <v>1.24941110267752</v>
      </c>
      <c r="J21" s="335">
        <v>1602.8970000000004</v>
      </c>
      <c r="K21" s="334">
        <v>679.2779999999999</v>
      </c>
      <c r="L21" s="334">
        <f>K21+J21</f>
        <v>2282.175</v>
      </c>
      <c r="M21" s="336">
        <f>(L21/$L$7)</f>
        <v>0.007156673831070493</v>
      </c>
      <c r="N21" s="335">
        <v>1301.8339999999998</v>
      </c>
      <c r="O21" s="334">
        <v>435.31199999999995</v>
      </c>
      <c r="P21" s="334">
        <f>O21+N21</f>
        <v>1737.1459999999997</v>
      </c>
      <c r="Q21" s="333">
        <f>(L21/P21-1)</f>
        <v>0.3137496790713046</v>
      </c>
    </row>
    <row r="22" spans="1:17" ht="18.75" customHeight="1">
      <c r="A22" s="337" t="s">
        <v>95</v>
      </c>
      <c r="B22" s="335">
        <v>177.38299999999992</v>
      </c>
      <c r="C22" s="334">
        <v>134.913</v>
      </c>
      <c r="D22" s="334">
        <f>C22+B22</f>
        <v>312.29599999999994</v>
      </c>
      <c r="E22" s="336">
        <f>(D22/$D$7)</f>
        <v>0.00844268480382969</v>
      </c>
      <c r="F22" s="335">
        <v>172.636</v>
      </c>
      <c r="G22" s="334">
        <v>69.572</v>
      </c>
      <c r="H22" s="334">
        <f>G22+F22</f>
        <v>242.208</v>
      </c>
      <c r="I22" s="336">
        <f>(D22/H22-1)</f>
        <v>0.2893711190381818</v>
      </c>
      <c r="J22" s="335">
        <v>1976.940999999999</v>
      </c>
      <c r="K22" s="334">
        <v>1113.2520000000002</v>
      </c>
      <c r="L22" s="334">
        <f>K22+J22</f>
        <v>3090.1929999999993</v>
      </c>
      <c r="M22" s="336">
        <f>(L22/$L$7)</f>
        <v>0.0096905379193345</v>
      </c>
      <c r="N22" s="335">
        <v>1528.382</v>
      </c>
      <c r="O22" s="334">
        <v>713.6790000000001</v>
      </c>
      <c r="P22" s="334">
        <f>O22+N22</f>
        <v>2242.061</v>
      </c>
      <c r="Q22" s="333">
        <f>(L22/P22-1)</f>
        <v>0.3782823036482945</v>
      </c>
    </row>
    <row r="23" spans="1:17" ht="18.75" customHeight="1">
      <c r="A23" s="337" t="s">
        <v>84</v>
      </c>
      <c r="B23" s="335">
        <v>119.92599999999999</v>
      </c>
      <c r="C23" s="334">
        <v>178.084</v>
      </c>
      <c r="D23" s="334">
        <f>C23+B23</f>
        <v>298.01</v>
      </c>
      <c r="E23" s="336">
        <f>(D23/$D$7)</f>
        <v>0.00805647366085152</v>
      </c>
      <c r="F23" s="335">
        <v>119.89500000000001</v>
      </c>
      <c r="G23" s="334">
        <v>115.396</v>
      </c>
      <c r="H23" s="334">
        <f>G23+F23</f>
        <v>235.291</v>
      </c>
      <c r="I23" s="336">
        <f>(D23/H23-1)</f>
        <v>0.2665592819104854</v>
      </c>
      <c r="J23" s="335">
        <v>905.1219999999998</v>
      </c>
      <c r="K23" s="334">
        <v>1165.7499999999998</v>
      </c>
      <c r="L23" s="334">
        <f>K23+J23</f>
        <v>2070.8719999999994</v>
      </c>
      <c r="M23" s="336">
        <f>(L23/$L$7)</f>
        <v>0.006494048637767309</v>
      </c>
      <c r="N23" s="335">
        <v>711.7860000000001</v>
      </c>
      <c r="O23" s="334">
        <v>914.315</v>
      </c>
      <c r="P23" s="334">
        <f>O23+N23</f>
        <v>1626.101</v>
      </c>
      <c r="Q23" s="333">
        <f>(L23/P23-1)</f>
        <v>0.27351991050986335</v>
      </c>
    </row>
    <row r="24" spans="1:17" ht="18.75" customHeight="1">
      <c r="A24" s="337" t="s">
        <v>71</v>
      </c>
      <c r="B24" s="335">
        <v>143.653</v>
      </c>
      <c r="C24" s="334">
        <v>147.688</v>
      </c>
      <c r="D24" s="334">
        <f>C24+B24</f>
        <v>291.341</v>
      </c>
      <c r="E24" s="336">
        <f>(D24/$D$7)</f>
        <v>0.007876182318801862</v>
      </c>
      <c r="F24" s="335">
        <v>368.70000000000005</v>
      </c>
      <c r="G24" s="334">
        <v>282.294</v>
      </c>
      <c r="H24" s="334">
        <f>G24+F24</f>
        <v>650.994</v>
      </c>
      <c r="I24" s="336">
        <f>(D24/H24-1)</f>
        <v>-0.5524674574573651</v>
      </c>
      <c r="J24" s="335">
        <v>2695.046999999999</v>
      </c>
      <c r="K24" s="334">
        <v>2214.655</v>
      </c>
      <c r="L24" s="334">
        <f>K24+J24</f>
        <v>4909.701999999999</v>
      </c>
      <c r="M24" s="336">
        <f>(L24/$L$7)</f>
        <v>0.015396337187881935</v>
      </c>
      <c r="N24" s="335">
        <v>2639.1839999999997</v>
      </c>
      <c r="O24" s="334">
        <v>1973.1769999999997</v>
      </c>
      <c r="P24" s="334">
        <f>O24+N24</f>
        <v>4612.360999999999</v>
      </c>
      <c r="Q24" s="333">
        <f>(L24/P24-1)</f>
        <v>0.06446611616046538</v>
      </c>
    </row>
    <row r="25" spans="1:17" ht="18.75" customHeight="1">
      <c r="A25" s="337" t="s">
        <v>81</v>
      </c>
      <c r="B25" s="335">
        <v>93.691</v>
      </c>
      <c r="C25" s="334">
        <v>135.773</v>
      </c>
      <c r="D25" s="334">
        <f>C25+B25</f>
        <v>229.464</v>
      </c>
      <c r="E25" s="336">
        <f>(D25/$D$7)</f>
        <v>0.006203384692170173</v>
      </c>
      <c r="F25" s="335">
        <v>55.418</v>
      </c>
      <c r="G25" s="334">
        <v>62.719</v>
      </c>
      <c r="H25" s="334">
        <f>G25+F25</f>
        <v>118.137</v>
      </c>
      <c r="I25" s="336">
        <f>(D25/H25-1)</f>
        <v>0.9423550623428731</v>
      </c>
      <c r="J25" s="335">
        <v>645.808</v>
      </c>
      <c r="K25" s="334">
        <v>638.6750000000001</v>
      </c>
      <c r="L25" s="334">
        <f>K25+J25</f>
        <v>1284.4830000000002</v>
      </c>
      <c r="M25" s="336">
        <f>(L25/$L$7)</f>
        <v>0.004028010942436457</v>
      </c>
      <c r="N25" s="335">
        <v>449.21000000000004</v>
      </c>
      <c r="O25" s="334">
        <v>282.583</v>
      </c>
      <c r="P25" s="334">
        <f>O25+N25</f>
        <v>731.7930000000001</v>
      </c>
      <c r="Q25" s="333">
        <f>(L25/P25-1)</f>
        <v>0.75525455969106</v>
      </c>
    </row>
    <row r="26" spans="1:17" ht="18.75" customHeight="1">
      <c r="A26" s="337" t="s">
        <v>90</v>
      </c>
      <c r="B26" s="335">
        <v>134.77800000000002</v>
      </c>
      <c r="C26" s="334">
        <v>79.55100000000002</v>
      </c>
      <c r="D26" s="334">
        <f>C26+B26</f>
        <v>214.32900000000004</v>
      </c>
      <c r="E26" s="336">
        <f>(D26/$D$7)</f>
        <v>0.005794221480006194</v>
      </c>
      <c r="F26" s="335">
        <v>73.01899999999999</v>
      </c>
      <c r="G26" s="334">
        <v>28.569</v>
      </c>
      <c r="H26" s="334">
        <f>G26+F26</f>
        <v>101.588</v>
      </c>
      <c r="I26" s="336">
        <f>(D26/H26-1)</f>
        <v>1.1097865889672014</v>
      </c>
      <c r="J26" s="335">
        <v>1037.6210000000005</v>
      </c>
      <c r="K26" s="334">
        <v>512.817</v>
      </c>
      <c r="L26" s="334">
        <f>K26+J26</f>
        <v>1550.4380000000006</v>
      </c>
      <c r="M26" s="336">
        <f>(L26/$L$7)</f>
        <v>0.00486201937243957</v>
      </c>
      <c r="N26" s="335">
        <v>570.5130000000003</v>
      </c>
      <c r="O26" s="334">
        <v>271.51399999999995</v>
      </c>
      <c r="P26" s="334">
        <f>O26+N26</f>
        <v>842.0270000000003</v>
      </c>
      <c r="Q26" s="333">
        <f>(L26/P26-1)</f>
        <v>0.8413162523292008</v>
      </c>
    </row>
    <row r="27" spans="1:17" ht="18.75" customHeight="1">
      <c r="A27" s="337" t="s">
        <v>94</v>
      </c>
      <c r="B27" s="335">
        <v>115.45099999999995</v>
      </c>
      <c r="C27" s="334">
        <v>67.35700000000001</v>
      </c>
      <c r="D27" s="334">
        <f>C27+B27</f>
        <v>182.80799999999996</v>
      </c>
      <c r="E27" s="336">
        <f>(D27/$D$7)</f>
        <v>0.004942075222284301</v>
      </c>
      <c r="F27" s="335">
        <v>107.46599999999997</v>
      </c>
      <c r="G27" s="334">
        <v>53.369</v>
      </c>
      <c r="H27" s="334">
        <f>G27+F27</f>
        <v>160.83499999999998</v>
      </c>
      <c r="I27" s="336">
        <f>(D27/H27-1)</f>
        <v>0.13661827338576793</v>
      </c>
      <c r="J27" s="335">
        <v>1133.3469999999986</v>
      </c>
      <c r="K27" s="334">
        <v>549.5279999999999</v>
      </c>
      <c r="L27" s="334">
        <f>K27+J27</f>
        <v>1682.8749999999986</v>
      </c>
      <c r="M27" s="336">
        <f>(L27/$L$7)</f>
        <v>0.005277328633195415</v>
      </c>
      <c r="N27" s="335">
        <v>940.0600000000002</v>
      </c>
      <c r="O27" s="334">
        <v>392.47799999999984</v>
      </c>
      <c r="P27" s="334">
        <f>O27+N27</f>
        <v>1332.538</v>
      </c>
      <c r="Q27" s="333">
        <f>(L27/P27-1)</f>
        <v>0.2629095755618216</v>
      </c>
    </row>
    <row r="28" spans="1:17" ht="18.75" customHeight="1">
      <c r="A28" s="337" t="s">
        <v>100</v>
      </c>
      <c r="B28" s="335">
        <v>169.61</v>
      </c>
      <c r="C28" s="334"/>
      <c r="D28" s="334">
        <f>C28+B28</f>
        <v>169.61</v>
      </c>
      <c r="E28" s="336">
        <f>(D28/$D$7)</f>
        <v>0.004585277331690301</v>
      </c>
      <c r="F28" s="335">
        <v>39.072</v>
      </c>
      <c r="G28" s="334"/>
      <c r="H28" s="334">
        <f>G28+F28</f>
        <v>39.072</v>
      </c>
      <c r="I28" s="336">
        <f>(D28/H28-1)</f>
        <v>3.3409602784602788</v>
      </c>
      <c r="J28" s="335">
        <v>4288.249999999999</v>
      </c>
      <c r="K28" s="334">
        <v>251.514</v>
      </c>
      <c r="L28" s="334">
        <f>K28+J28</f>
        <v>4539.763999999999</v>
      </c>
      <c r="M28" s="336">
        <f>(L28/$L$7)</f>
        <v>0.014236248411290063</v>
      </c>
      <c r="N28" s="335">
        <v>4584.717</v>
      </c>
      <c r="O28" s="334">
        <v>1615.1850000000002</v>
      </c>
      <c r="P28" s="334">
        <f>O28+N28</f>
        <v>6199.902</v>
      </c>
      <c r="Q28" s="333">
        <f>(L28/P28-1)</f>
        <v>-0.2677684260170565</v>
      </c>
    </row>
    <row r="29" spans="1:17" ht="18.75" customHeight="1">
      <c r="A29" s="337" t="s">
        <v>92</v>
      </c>
      <c r="B29" s="335">
        <v>55.525</v>
      </c>
      <c r="C29" s="334">
        <v>97.523</v>
      </c>
      <c r="D29" s="334">
        <f>C29+B29</f>
        <v>153.048</v>
      </c>
      <c r="E29" s="336">
        <f>(D29/$D$7)</f>
        <v>0.004137536260011421</v>
      </c>
      <c r="F29" s="335">
        <v>27.548</v>
      </c>
      <c r="G29" s="334">
        <v>5.392</v>
      </c>
      <c r="H29" s="334">
        <f>G29+F29</f>
        <v>32.94</v>
      </c>
      <c r="I29" s="336">
        <f>(D29/H29-1)</f>
        <v>3.6462659380692175</v>
      </c>
      <c r="J29" s="335">
        <v>154.764</v>
      </c>
      <c r="K29" s="334">
        <v>275.449</v>
      </c>
      <c r="L29" s="334">
        <f>K29+J29</f>
        <v>430.213</v>
      </c>
      <c r="M29" s="336">
        <f>(L29/$L$7)</f>
        <v>0.0013491051820681281</v>
      </c>
      <c r="N29" s="335">
        <v>129.461</v>
      </c>
      <c r="O29" s="334">
        <v>116.61800000000001</v>
      </c>
      <c r="P29" s="334">
        <f>O29+N29</f>
        <v>246.079</v>
      </c>
      <c r="Q29" s="333">
        <f>(L29/P29-1)</f>
        <v>0.7482718964235062</v>
      </c>
    </row>
    <row r="30" spans="1:17" ht="18.75" customHeight="1" thickBot="1">
      <c r="A30" s="332" t="s">
        <v>64</v>
      </c>
      <c r="B30" s="330">
        <v>406.9339999999999</v>
      </c>
      <c r="C30" s="329">
        <v>151.429</v>
      </c>
      <c r="D30" s="329">
        <f>C30+B30</f>
        <v>558.3629999999999</v>
      </c>
      <c r="E30" s="331">
        <f>(D30/$D$7)</f>
        <v>0.015094918971491013</v>
      </c>
      <c r="F30" s="330">
        <v>4132.103</v>
      </c>
      <c r="G30" s="329">
        <v>1497.3790000000001</v>
      </c>
      <c r="H30" s="329">
        <f>G30+F30</f>
        <v>5629.482</v>
      </c>
      <c r="I30" s="331">
        <f>(D30/H30-1)</f>
        <v>-0.9008144976749193</v>
      </c>
      <c r="J30" s="330">
        <v>25076.007999999998</v>
      </c>
      <c r="K30" s="329">
        <v>7048.345</v>
      </c>
      <c r="L30" s="329">
        <f>K30+J30</f>
        <v>32124.353</v>
      </c>
      <c r="M30" s="331">
        <f>(L30/$L$7)</f>
        <v>0.10073877614782865</v>
      </c>
      <c r="N30" s="330">
        <v>39307.37499999999</v>
      </c>
      <c r="O30" s="329">
        <v>12334.91</v>
      </c>
      <c r="P30" s="329">
        <f>O30+N30</f>
        <v>51642.28499999999</v>
      </c>
      <c r="Q30" s="328">
        <f>(L30/P30-1)</f>
        <v>-0.37794477916691704</v>
      </c>
    </row>
    <row r="31" spans="1:17" ht="14.25" thickTop="1">
      <c r="A31" s="276" t="s">
        <v>99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</row>
    <row r="32" ht="13.5">
      <c r="A32" s="276" t="s">
        <v>62</v>
      </c>
    </row>
  </sheetData>
  <sheetProtection/>
  <mergeCells count="13">
    <mergeCell ref="P1:Q1"/>
    <mergeCell ref="A3:Q3"/>
    <mergeCell ref="A4:A6"/>
    <mergeCell ref="E5:E6"/>
    <mergeCell ref="B5:D5"/>
    <mergeCell ref="N5:P5"/>
    <mergeCell ref="Q5:Q6"/>
    <mergeCell ref="F5:H5"/>
    <mergeCell ref="J5:L5"/>
    <mergeCell ref="I5:I6"/>
    <mergeCell ref="M5:M6"/>
    <mergeCell ref="B4:I4"/>
    <mergeCell ref="J4:Q4"/>
  </mergeCells>
  <conditionalFormatting sqref="Q31:Q65536 I31:I65536 Q3:Q6 I3:I6">
    <cfRule type="cellIs" priority="3" dxfId="10" operator="lessThan" stopIfTrue="1">
      <formula>0</formula>
    </cfRule>
  </conditionalFormatting>
  <conditionalFormatting sqref="I7:I30 Q7:Q30">
    <cfRule type="cellIs" priority="1" dxfId="10" operator="lessThan" stopIfTrue="1">
      <formula>0</formula>
    </cfRule>
    <cfRule type="cellIs" priority="2" dxfId="11" operator="greaterThanOrEqual" stopIfTrue="1">
      <formula>0</formula>
    </cfRule>
  </conditionalFormatting>
  <hyperlinks>
    <hyperlink ref="P1:Q1" location="INDICE!A1" display="Volver al Indice"/>
  </hyperlinks>
  <printOptions/>
  <pageMargins left="0.35" right="0.1968503937007874" top="0.25" bottom="0.2362204724409449" header="0.18" footer="0.1968503937007874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I48"/>
  <sheetViews>
    <sheetView showGridLines="0" zoomScale="88" zoomScaleNormal="88" zoomScalePageLayoutView="0" workbookViewId="0" topLeftCell="A1">
      <selection activeCell="F11" sqref="F11"/>
    </sheetView>
  </sheetViews>
  <sheetFormatPr defaultColWidth="9.140625" defaultRowHeight="12.75"/>
  <cols>
    <col min="1" max="1" width="15.8515625" style="359" customWidth="1"/>
    <col min="2" max="2" width="12.421875" style="359" customWidth="1"/>
    <col min="3" max="3" width="10.28125" style="359" bestFit="1" customWidth="1"/>
    <col min="4" max="4" width="12.7109375" style="359" customWidth="1"/>
    <col min="5" max="5" width="9.00390625" style="359" customWidth="1"/>
    <col min="6" max="6" width="12.421875" style="359" customWidth="1"/>
    <col min="7" max="7" width="10.57421875" style="359" customWidth="1"/>
    <col min="8" max="8" width="11.57421875" style="359" customWidth="1"/>
    <col min="9" max="9" width="10.28125" style="359" customWidth="1"/>
    <col min="10" max="16384" width="9.140625" style="359" customWidth="1"/>
  </cols>
  <sheetData>
    <row r="1" spans="8:9" ht="18.75" thickBot="1">
      <c r="H1" s="252" t="s">
        <v>44</v>
      </c>
      <c r="I1" s="251"/>
    </row>
    <row r="2" ht="3.75" customHeight="1" thickBot="1"/>
    <row r="3" spans="1:9" ht="24" customHeight="1" thickBot="1">
      <c r="A3" s="390" t="s">
        <v>153</v>
      </c>
      <c r="B3" s="389"/>
      <c r="C3" s="389"/>
      <c r="D3" s="389"/>
      <c r="E3" s="389"/>
      <c r="F3" s="389"/>
      <c r="G3" s="389"/>
      <c r="H3" s="389"/>
      <c r="I3" s="388"/>
    </row>
    <row r="4" spans="1:9" s="383" customFormat="1" ht="20.25" customHeight="1" thickBot="1">
      <c r="A4" s="387" t="s">
        <v>152</v>
      </c>
      <c r="B4" s="386" t="s">
        <v>59</v>
      </c>
      <c r="C4" s="385"/>
      <c r="D4" s="385"/>
      <c r="E4" s="384"/>
      <c r="F4" s="385" t="s">
        <v>58</v>
      </c>
      <c r="G4" s="385"/>
      <c r="H4" s="385"/>
      <c r="I4" s="384"/>
    </row>
    <row r="5" spans="1:9" s="377" customFormat="1" ht="26.25" thickBot="1">
      <c r="A5" s="382"/>
      <c r="B5" s="380" t="s">
        <v>6</v>
      </c>
      <c r="C5" s="381" t="s">
        <v>56</v>
      </c>
      <c r="D5" s="380" t="s">
        <v>5</v>
      </c>
      <c r="E5" s="378" t="s">
        <v>54</v>
      </c>
      <c r="F5" s="379" t="s">
        <v>57</v>
      </c>
      <c r="G5" s="378" t="s">
        <v>56</v>
      </c>
      <c r="H5" s="379" t="s">
        <v>55</v>
      </c>
      <c r="I5" s="378" t="s">
        <v>54</v>
      </c>
    </row>
    <row r="6" spans="1:9" s="372" customFormat="1" ht="18" customHeight="1" thickBot="1">
      <c r="A6" s="376" t="s">
        <v>151</v>
      </c>
      <c r="B6" s="375">
        <f>SUM(B7:B46)</f>
        <v>1186607</v>
      </c>
      <c r="C6" s="373">
        <f>SUM(C7:C46)</f>
        <v>0.9999999999999998</v>
      </c>
      <c r="D6" s="374">
        <f>SUM(D7:D46)</f>
        <v>924951</v>
      </c>
      <c r="E6" s="373">
        <f>(B6/D6-1)</f>
        <v>0.2828863366816188</v>
      </c>
      <c r="F6" s="375">
        <f>SUM(F7:F46)</f>
        <v>8629876</v>
      </c>
      <c r="G6" s="373">
        <f>SUM(G7:G46)</f>
        <v>0.9999999999999999</v>
      </c>
      <c r="H6" s="374">
        <f>SUM(H7:H46)</f>
        <v>6299367</v>
      </c>
      <c r="I6" s="373">
        <f>(F6/H6-1)</f>
        <v>0.36995923558668675</v>
      </c>
    </row>
    <row r="7" spans="1:9" s="361" customFormat="1" ht="18" customHeight="1" thickTop="1">
      <c r="A7" s="371" t="s">
        <v>150</v>
      </c>
      <c r="B7" s="369">
        <v>156980</v>
      </c>
      <c r="C7" s="370">
        <f>B7/$B$6</f>
        <v>0.13229316867336868</v>
      </c>
      <c r="D7" s="369">
        <v>118492</v>
      </c>
      <c r="E7" s="367">
        <f>(B7/D7-1)</f>
        <v>0.32481517739594223</v>
      </c>
      <c r="F7" s="369">
        <v>1093595</v>
      </c>
      <c r="G7" s="367">
        <f>(F7/$F$6)</f>
        <v>0.12672198302733434</v>
      </c>
      <c r="H7" s="368">
        <v>755305</v>
      </c>
      <c r="I7" s="367">
        <f>(F7/H7-1)</f>
        <v>0.44788529137235944</v>
      </c>
    </row>
    <row r="8" spans="1:9" s="361" customFormat="1" ht="18" customHeight="1">
      <c r="A8" s="371" t="s">
        <v>149</v>
      </c>
      <c r="B8" s="369">
        <v>139942</v>
      </c>
      <c r="C8" s="370">
        <f>B8/$B$6</f>
        <v>0.11793458154216181</v>
      </c>
      <c r="D8" s="369">
        <v>110303</v>
      </c>
      <c r="E8" s="367">
        <f>(B8/D8-1)</f>
        <v>0.26870529360035533</v>
      </c>
      <c r="F8" s="369">
        <v>1011376</v>
      </c>
      <c r="G8" s="367">
        <f>(F8/$F$6)</f>
        <v>0.11719473141908412</v>
      </c>
      <c r="H8" s="368">
        <v>773726</v>
      </c>
      <c r="I8" s="367">
        <f>(F8/H8-1)</f>
        <v>0.30715007638362946</v>
      </c>
    </row>
    <row r="9" spans="1:9" s="361" customFormat="1" ht="18" customHeight="1">
      <c r="A9" s="371" t="s">
        <v>148</v>
      </c>
      <c r="B9" s="369">
        <v>94410</v>
      </c>
      <c r="C9" s="370">
        <f>B9/$B$6</f>
        <v>0.07956298926266236</v>
      </c>
      <c r="D9" s="369">
        <v>75200</v>
      </c>
      <c r="E9" s="367">
        <f>(B9/D9-1)</f>
        <v>0.2554521276595745</v>
      </c>
      <c r="F9" s="369">
        <v>704203</v>
      </c>
      <c r="G9" s="367">
        <f>(F9/$F$6)</f>
        <v>0.08160059310238062</v>
      </c>
      <c r="H9" s="368">
        <v>506372</v>
      </c>
      <c r="I9" s="367">
        <f>(F9/H9-1)</f>
        <v>0.3906831341385384</v>
      </c>
    </row>
    <row r="10" spans="1:9" s="361" customFormat="1" ht="18" customHeight="1">
      <c r="A10" s="371" t="s">
        <v>147</v>
      </c>
      <c r="B10" s="369">
        <v>80179</v>
      </c>
      <c r="C10" s="370">
        <f>B10/$B$6</f>
        <v>0.06756997051256229</v>
      </c>
      <c r="D10" s="369">
        <v>64881</v>
      </c>
      <c r="E10" s="367">
        <f>(B10/D10-1)</f>
        <v>0.23578551501980538</v>
      </c>
      <c r="F10" s="369">
        <v>629595</v>
      </c>
      <c r="G10" s="367">
        <f>(F10/$F$6)</f>
        <v>0.07295527768881035</v>
      </c>
      <c r="H10" s="368">
        <v>416186</v>
      </c>
      <c r="I10" s="367">
        <f>(F10/H10-1)</f>
        <v>0.5127731350886382</v>
      </c>
    </row>
    <row r="11" spans="1:9" s="361" customFormat="1" ht="18" customHeight="1">
      <c r="A11" s="371" t="s">
        <v>146</v>
      </c>
      <c r="B11" s="369">
        <v>63806</v>
      </c>
      <c r="C11" s="370">
        <f>B11/$B$6</f>
        <v>0.053771804818275974</v>
      </c>
      <c r="D11" s="369">
        <v>42481</v>
      </c>
      <c r="E11" s="367">
        <f>(B11/D11-1)</f>
        <v>0.5019891245497987</v>
      </c>
      <c r="F11" s="369">
        <v>465962</v>
      </c>
      <c r="G11" s="367">
        <f>(F11/$F$6)</f>
        <v>0.053994055071011446</v>
      </c>
      <c r="H11" s="368">
        <v>253767</v>
      </c>
      <c r="I11" s="367">
        <f>(F11/H11-1)</f>
        <v>0.8361804332320593</v>
      </c>
    </row>
    <row r="12" spans="1:9" s="361" customFormat="1" ht="18" customHeight="1">
      <c r="A12" s="371" t="s">
        <v>145</v>
      </c>
      <c r="B12" s="369">
        <v>54049</v>
      </c>
      <c r="C12" s="370">
        <f>B12/$B$6</f>
        <v>0.04554920036709711</v>
      </c>
      <c r="D12" s="369">
        <v>36598</v>
      </c>
      <c r="E12" s="367">
        <f>(B12/D12-1)</f>
        <v>0.4768293349363353</v>
      </c>
      <c r="F12" s="369">
        <v>403538</v>
      </c>
      <c r="G12" s="367">
        <f>(F12/$F$6)</f>
        <v>0.04676057917865795</v>
      </c>
      <c r="H12" s="368">
        <v>236860</v>
      </c>
      <c r="I12" s="367">
        <f>(F12/H12-1)</f>
        <v>0.7036983872329645</v>
      </c>
    </row>
    <row r="13" spans="1:9" s="361" customFormat="1" ht="18" customHeight="1">
      <c r="A13" s="371" t="s">
        <v>144</v>
      </c>
      <c r="B13" s="369">
        <v>43811</v>
      </c>
      <c r="C13" s="370">
        <f>B13/$B$6</f>
        <v>0.03692123845552908</v>
      </c>
      <c r="D13" s="369">
        <v>24478</v>
      </c>
      <c r="E13" s="367">
        <f>(B13/D13-1)</f>
        <v>0.789811259089795</v>
      </c>
      <c r="F13" s="369">
        <v>325082</v>
      </c>
      <c r="G13" s="367">
        <f>(F13/$F$6)</f>
        <v>0.037669370915642354</v>
      </c>
      <c r="H13" s="368">
        <v>167289</v>
      </c>
      <c r="I13" s="367">
        <f>(F13/H13-1)</f>
        <v>0.9432359569367981</v>
      </c>
    </row>
    <row r="14" spans="1:9" s="361" customFormat="1" ht="18" customHeight="1">
      <c r="A14" s="371" t="s">
        <v>143</v>
      </c>
      <c r="B14" s="369">
        <v>40616</v>
      </c>
      <c r="C14" s="370">
        <f>B14/$B$6</f>
        <v>0.03422868734130171</v>
      </c>
      <c r="D14" s="369">
        <v>28784</v>
      </c>
      <c r="E14" s="367">
        <f>(B14/D14-1)</f>
        <v>0.4110617009449695</v>
      </c>
      <c r="F14" s="369">
        <v>270089</v>
      </c>
      <c r="G14" s="367">
        <f>(F14/$F$6)</f>
        <v>0.03129697344434613</v>
      </c>
      <c r="H14" s="368">
        <v>209701</v>
      </c>
      <c r="I14" s="367">
        <f>(F14/H14-1)</f>
        <v>0.2879719219269341</v>
      </c>
    </row>
    <row r="15" spans="1:9" s="361" customFormat="1" ht="18" customHeight="1">
      <c r="A15" s="371" t="s">
        <v>142</v>
      </c>
      <c r="B15" s="369">
        <v>29844</v>
      </c>
      <c r="C15" s="370">
        <f>B15/$B$6</f>
        <v>0.02515070280219146</v>
      </c>
      <c r="D15" s="369">
        <v>22176</v>
      </c>
      <c r="E15" s="367">
        <f>(B15/D15-1)</f>
        <v>0.34577922077922074</v>
      </c>
      <c r="F15" s="369">
        <v>232515</v>
      </c>
      <c r="G15" s="367">
        <f>(F15/$F$6)</f>
        <v>0.026943029077126947</v>
      </c>
      <c r="H15" s="368">
        <v>125527</v>
      </c>
      <c r="I15" s="367">
        <f>(F15/H15-1)</f>
        <v>0.8523106582647557</v>
      </c>
    </row>
    <row r="16" spans="1:9" s="361" customFormat="1" ht="18" customHeight="1">
      <c r="A16" s="371" t="s">
        <v>141</v>
      </c>
      <c r="B16" s="369">
        <v>29795</v>
      </c>
      <c r="C16" s="370">
        <f>B16/$B$6</f>
        <v>0.025109408591049945</v>
      </c>
      <c r="D16" s="369">
        <v>27540</v>
      </c>
      <c r="E16" s="367">
        <f>(B16/D16-1)</f>
        <v>0.0818809005083514</v>
      </c>
      <c r="F16" s="369">
        <v>215828</v>
      </c>
      <c r="G16" s="367">
        <f>(F16/$F$6)</f>
        <v>0.025009397585782227</v>
      </c>
      <c r="H16" s="368">
        <v>201590</v>
      </c>
      <c r="I16" s="367">
        <f>(F16/H16-1)</f>
        <v>0.0706285033979861</v>
      </c>
    </row>
    <row r="17" spans="1:9" s="361" customFormat="1" ht="18" customHeight="1">
      <c r="A17" s="371" t="s">
        <v>140</v>
      </c>
      <c r="B17" s="369">
        <v>17849</v>
      </c>
      <c r="C17" s="370">
        <f>B17/$B$6</f>
        <v>0.0150420484625491</v>
      </c>
      <c r="D17" s="369">
        <v>12947</v>
      </c>
      <c r="E17" s="367">
        <f>(B17/D17-1)</f>
        <v>0.3786205298524754</v>
      </c>
      <c r="F17" s="369">
        <v>120746</v>
      </c>
      <c r="G17" s="367">
        <f>(F17/$F$6)</f>
        <v>0.013991626299149606</v>
      </c>
      <c r="H17" s="368">
        <v>85728</v>
      </c>
      <c r="I17" s="367">
        <f>(F17/H17-1)</f>
        <v>0.40847797685703613</v>
      </c>
    </row>
    <row r="18" spans="1:9" s="361" customFormat="1" ht="18" customHeight="1">
      <c r="A18" s="371" t="s">
        <v>139</v>
      </c>
      <c r="B18" s="369">
        <v>17731</v>
      </c>
      <c r="C18" s="370">
        <f>B18/$B$6</f>
        <v>0.014942605260208307</v>
      </c>
      <c r="D18" s="369">
        <v>8570</v>
      </c>
      <c r="E18" s="367">
        <f>(B18/D18-1)</f>
        <v>1.0689614935822638</v>
      </c>
      <c r="F18" s="369">
        <v>115499</v>
      </c>
      <c r="G18" s="367">
        <f>(F18/$F$6)</f>
        <v>0.013383622198047805</v>
      </c>
      <c r="H18" s="368">
        <v>68520</v>
      </c>
      <c r="I18" s="367">
        <f>(F18/H18-1)</f>
        <v>0.685624635143024</v>
      </c>
    </row>
    <row r="19" spans="1:9" s="361" customFormat="1" ht="18" customHeight="1">
      <c r="A19" s="371" t="s">
        <v>138</v>
      </c>
      <c r="B19" s="369">
        <v>15896</v>
      </c>
      <c r="C19" s="370">
        <f>B19/$B$6</f>
        <v>0.013396179189908706</v>
      </c>
      <c r="D19" s="369">
        <v>13249</v>
      </c>
      <c r="E19" s="367">
        <f>(B19/D19-1)</f>
        <v>0.19978866329534295</v>
      </c>
      <c r="F19" s="369">
        <v>120069</v>
      </c>
      <c r="G19" s="367">
        <f>(F19/$F$6)</f>
        <v>0.013913177895024217</v>
      </c>
      <c r="H19" s="368">
        <v>99990</v>
      </c>
      <c r="I19" s="367">
        <f>(F19/H19-1)</f>
        <v>0.20081008100810083</v>
      </c>
    </row>
    <row r="20" spans="1:9" s="361" customFormat="1" ht="18" customHeight="1">
      <c r="A20" s="371" t="s">
        <v>137</v>
      </c>
      <c r="B20" s="369">
        <v>15614</v>
      </c>
      <c r="C20" s="370">
        <f>B20/$B$6</f>
        <v>0.013158526791094272</v>
      </c>
      <c r="D20" s="369">
        <v>10660</v>
      </c>
      <c r="E20" s="367">
        <f>(B20/D20-1)</f>
        <v>0.4647279549718575</v>
      </c>
      <c r="F20" s="369">
        <v>110952</v>
      </c>
      <c r="G20" s="367">
        <f>(F20/$F$6)</f>
        <v>0.012856731661034295</v>
      </c>
      <c r="H20" s="368">
        <v>81455</v>
      </c>
      <c r="I20" s="367">
        <f>(F20/H20-1)</f>
        <v>0.3621263274200479</v>
      </c>
    </row>
    <row r="21" spans="1:9" s="361" customFormat="1" ht="18" customHeight="1">
      <c r="A21" s="371" t="s">
        <v>136</v>
      </c>
      <c r="B21" s="369">
        <v>15428</v>
      </c>
      <c r="C21" s="370">
        <f>B21/$B$6</f>
        <v>0.01300177733655709</v>
      </c>
      <c r="D21" s="369">
        <v>14113</v>
      </c>
      <c r="E21" s="367">
        <f>(B21/D21-1)</f>
        <v>0.09317650393254451</v>
      </c>
      <c r="F21" s="369">
        <v>115007</v>
      </c>
      <c r="G21" s="367">
        <f>(F21/$F$6)</f>
        <v>0.01332661095014575</v>
      </c>
      <c r="H21" s="368">
        <v>102119</v>
      </c>
      <c r="I21" s="367">
        <f>(F21/H21-1)</f>
        <v>0.1262057011917468</v>
      </c>
    </row>
    <row r="22" spans="1:9" s="361" customFormat="1" ht="18" customHeight="1">
      <c r="A22" s="371" t="s">
        <v>135</v>
      </c>
      <c r="B22" s="369">
        <v>14965</v>
      </c>
      <c r="C22" s="370">
        <f>B22/$B$6</f>
        <v>0.012611589178219916</v>
      </c>
      <c r="D22" s="369">
        <v>12798</v>
      </c>
      <c r="E22" s="367">
        <f>(B22/D22-1)</f>
        <v>0.16932333177058911</v>
      </c>
      <c r="F22" s="369">
        <v>109801</v>
      </c>
      <c r="G22" s="367">
        <f>(F22/$F$6)</f>
        <v>0.01272335778636912</v>
      </c>
      <c r="H22" s="368">
        <v>97764</v>
      </c>
      <c r="I22" s="367">
        <f>(F22/H22-1)</f>
        <v>0.12312303097254618</v>
      </c>
    </row>
    <row r="23" spans="1:9" s="361" customFormat="1" ht="18" customHeight="1">
      <c r="A23" s="371" t="s">
        <v>134</v>
      </c>
      <c r="B23" s="369">
        <v>14912</v>
      </c>
      <c r="C23" s="370">
        <f>B23/$B$6</f>
        <v>0.012566924011066849</v>
      </c>
      <c r="D23" s="369">
        <v>17046</v>
      </c>
      <c r="E23" s="367">
        <f>(B23/D23-1)</f>
        <v>-0.12519066056552852</v>
      </c>
      <c r="F23" s="369">
        <v>73993</v>
      </c>
      <c r="G23" s="367">
        <f>(F23/$F$6)</f>
        <v>0.008574051353692684</v>
      </c>
      <c r="H23" s="368">
        <v>87728</v>
      </c>
      <c r="I23" s="367">
        <f>(F23/H23-1)</f>
        <v>-0.15656346890388473</v>
      </c>
    </row>
    <row r="24" spans="1:9" s="361" customFormat="1" ht="18" customHeight="1">
      <c r="A24" s="371" t="s">
        <v>133</v>
      </c>
      <c r="B24" s="369">
        <v>14487</v>
      </c>
      <c r="C24" s="370">
        <f>B24/$B$6</f>
        <v>0.01220875993483942</v>
      </c>
      <c r="D24" s="369">
        <v>15538</v>
      </c>
      <c r="E24" s="367">
        <f>(B24/D24-1)</f>
        <v>-0.06764062298880169</v>
      </c>
      <c r="F24" s="369">
        <v>103237</v>
      </c>
      <c r="G24" s="367">
        <f>(F24/$F$6)</f>
        <v>0.011962744308261207</v>
      </c>
      <c r="H24" s="368">
        <v>138842</v>
      </c>
      <c r="I24" s="367">
        <f>(F24/H24-1)</f>
        <v>-0.25644257501332446</v>
      </c>
    </row>
    <row r="25" spans="1:9" s="361" customFormat="1" ht="18" customHeight="1">
      <c r="A25" s="371" t="s">
        <v>132</v>
      </c>
      <c r="B25" s="369">
        <v>14119</v>
      </c>
      <c r="C25" s="370">
        <f>B25/$B$6</f>
        <v>0.011898631981776611</v>
      </c>
      <c r="D25" s="369">
        <v>11406</v>
      </c>
      <c r="E25" s="367">
        <f>(B25/D25-1)</f>
        <v>0.23785726810450636</v>
      </c>
      <c r="F25" s="369">
        <v>97975</v>
      </c>
      <c r="G25" s="367">
        <f>(F25/$F$6)</f>
        <v>0.011353002059357516</v>
      </c>
      <c r="H25" s="368">
        <v>78965</v>
      </c>
      <c r="I25" s="367">
        <f>(F25/H25-1)</f>
        <v>0.24073956816311015</v>
      </c>
    </row>
    <row r="26" spans="1:9" s="361" customFormat="1" ht="18" customHeight="1">
      <c r="A26" s="371" t="s">
        <v>131</v>
      </c>
      <c r="B26" s="369">
        <v>14041</v>
      </c>
      <c r="C26" s="370">
        <f>B26/$B$6</f>
        <v>0.011832898339551343</v>
      </c>
      <c r="D26" s="369">
        <v>10896</v>
      </c>
      <c r="E26" s="367">
        <f>(B26/D26-1)</f>
        <v>0.28863803230543317</v>
      </c>
      <c r="F26" s="369">
        <v>107630</v>
      </c>
      <c r="G26" s="367">
        <f>(F26/$F$6)</f>
        <v>0.012471789861175293</v>
      </c>
      <c r="H26" s="368">
        <v>66631</v>
      </c>
      <c r="I26" s="367">
        <f>(F26/H26-1)</f>
        <v>0.6153141930933048</v>
      </c>
    </row>
    <row r="27" spans="1:9" s="361" customFormat="1" ht="18" customHeight="1">
      <c r="A27" s="371" t="s">
        <v>130</v>
      </c>
      <c r="B27" s="369">
        <v>13514</v>
      </c>
      <c r="C27" s="370">
        <f>B27/$B$6</f>
        <v>0.011388774885029332</v>
      </c>
      <c r="D27" s="369">
        <v>10829</v>
      </c>
      <c r="E27" s="367">
        <f>(B27/D27-1)</f>
        <v>0.24794533197894553</v>
      </c>
      <c r="F27" s="369">
        <v>81617</v>
      </c>
      <c r="G27" s="367">
        <f>(F27/$F$6)</f>
        <v>0.009457493943134294</v>
      </c>
      <c r="H27" s="368">
        <v>56319</v>
      </c>
      <c r="I27" s="367">
        <f>(F27/H27-1)</f>
        <v>0.44919121433264086</v>
      </c>
    </row>
    <row r="28" spans="1:9" s="361" customFormat="1" ht="18" customHeight="1">
      <c r="A28" s="371" t="s">
        <v>129</v>
      </c>
      <c r="B28" s="369">
        <v>13086</v>
      </c>
      <c r="C28" s="370">
        <f>B28/$B$6</f>
        <v>0.01102808259179324</v>
      </c>
      <c r="D28" s="369">
        <v>10011</v>
      </c>
      <c r="E28" s="367">
        <f>(B28/D28-1)</f>
        <v>0.3071621216661673</v>
      </c>
      <c r="F28" s="369">
        <v>90552</v>
      </c>
      <c r="G28" s="367">
        <f>(F28/$F$6)</f>
        <v>0.010492850650461258</v>
      </c>
      <c r="H28" s="368">
        <v>72822</v>
      </c>
      <c r="I28" s="367">
        <f>(F28/H28-1)</f>
        <v>0.2434703798302711</v>
      </c>
    </row>
    <row r="29" spans="1:9" s="361" customFormat="1" ht="18" customHeight="1">
      <c r="A29" s="371" t="s">
        <v>128</v>
      </c>
      <c r="B29" s="369">
        <v>11672</v>
      </c>
      <c r="C29" s="370">
        <f>B29/$B$6</f>
        <v>0.009836449641709512</v>
      </c>
      <c r="D29" s="369">
        <v>9434</v>
      </c>
      <c r="E29" s="367">
        <f>(B29/D29-1)</f>
        <v>0.23722705109179554</v>
      </c>
      <c r="F29" s="369">
        <v>95262</v>
      </c>
      <c r="G29" s="367">
        <f>(F29/$F$6)</f>
        <v>0.011038629060255326</v>
      </c>
      <c r="H29" s="368">
        <v>78884</v>
      </c>
      <c r="I29" s="367">
        <f>(F29/H29-1)</f>
        <v>0.20762131737741485</v>
      </c>
    </row>
    <row r="30" spans="1:9" s="361" customFormat="1" ht="18" customHeight="1">
      <c r="A30" s="371" t="s">
        <v>127</v>
      </c>
      <c r="B30" s="369">
        <v>9589</v>
      </c>
      <c r="C30" s="370">
        <f>B30/$B$6</f>
        <v>0.00808102429869367</v>
      </c>
      <c r="D30" s="369">
        <v>7801</v>
      </c>
      <c r="E30" s="367">
        <f>(B30/D30-1)</f>
        <v>0.22920138443789262</v>
      </c>
      <c r="F30" s="369">
        <v>78809</v>
      </c>
      <c r="G30" s="367">
        <f>(F30/$F$6)</f>
        <v>0.009132112674620121</v>
      </c>
      <c r="H30" s="368">
        <v>50001</v>
      </c>
      <c r="I30" s="367">
        <f>(F30/H30-1)</f>
        <v>0.5761484770304595</v>
      </c>
    </row>
    <row r="31" spans="1:9" s="361" customFormat="1" ht="18" customHeight="1">
      <c r="A31" s="371" t="s">
        <v>126</v>
      </c>
      <c r="B31" s="369">
        <v>8490</v>
      </c>
      <c r="C31" s="370">
        <f>B31/$B$6</f>
        <v>0.007154854134519685</v>
      </c>
      <c r="D31" s="369">
        <v>8233</v>
      </c>
      <c r="E31" s="367">
        <f>(B31/D31-1)</f>
        <v>0.031215838697922882</v>
      </c>
      <c r="F31" s="369">
        <v>66601</v>
      </c>
      <c r="G31" s="367">
        <f>(F31/$F$6)</f>
        <v>0.007717492116920336</v>
      </c>
      <c r="H31" s="368">
        <v>61655</v>
      </c>
      <c r="I31" s="367">
        <f>(F31/H31-1)</f>
        <v>0.08022058227232187</v>
      </c>
    </row>
    <row r="32" spans="1:9" s="361" customFormat="1" ht="18" customHeight="1">
      <c r="A32" s="371" t="s">
        <v>125</v>
      </c>
      <c r="B32" s="369">
        <v>8380</v>
      </c>
      <c r="C32" s="370">
        <f>B32/$B$6</f>
        <v>0.007062152844201998</v>
      </c>
      <c r="D32" s="369">
        <v>7631</v>
      </c>
      <c r="E32" s="367">
        <f>(B32/D32-1)</f>
        <v>0.0981522736207574</v>
      </c>
      <c r="F32" s="369">
        <v>69885</v>
      </c>
      <c r="G32" s="367">
        <f>(F32/$F$6)</f>
        <v>0.008098030609014545</v>
      </c>
      <c r="H32" s="368">
        <v>52065</v>
      </c>
      <c r="I32" s="367">
        <f>(F32/H32-1)</f>
        <v>0.34226447709593777</v>
      </c>
    </row>
    <row r="33" spans="1:9" s="361" customFormat="1" ht="18" customHeight="1">
      <c r="A33" s="371" t="s">
        <v>124</v>
      </c>
      <c r="B33" s="369">
        <v>8091</v>
      </c>
      <c r="C33" s="370">
        <f>B33/$B$6</f>
        <v>0.006818601272367346</v>
      </c>
      <c r="D33" s="369">
        <v>9962</v>
      </c>
      <c r="E33" s="367">
        <f>(B33/D33-1)</f>
        <v>-0.18781369202971288</v>
      </c>
      <c r="F33" s="369">
        <v>81226</v>
      </c>
      <c r="G33" s="367">
        <f>(F33/$F$6)</f>
        <v>0.009412186223764977</v>
      </c>
      <c r="H33" s="368">
        <v>56217</v>
      </c>
      <c r="I33" s="367">
        <f>(F33/H33-1)</f>
        <v>0.4448654321646477</v>
      </c>
    </row>
    <row r="34" spans="1:9" s="361" customFormat="1" ht="18" customHeight="1">
      <c r="A34" s="371" t="s">
        <v>123</v>
      </c>
      <c r="B34" s="369">
        <v>7906</v>
      </c>
      <c r="C34" s="370">
        <f>B34/$B$6</f>
        <v>0.006662694556833054</v>
      </c>
      <c r="D34" s="369">
        <v>6347</v>
      </c>
      <c r="E34" s="367">
        <f>(B34/D34-1)</f>
        <v>0.2456278556798488</v>
      </c>
      <c r="F34" s="369">
        <v>56571</v>
      </c>
      <c r="G34" s="367">
        <f>(F34/$F$6)</f>
        <v>0.006555250620055259</v>
      </c>
      <c r="H34" s="368">
        <v>42021</v>
      </c>
      <c r="I34" s="367">
        <f>(F34/H34-1)</f>
        <v>0.346255443706718</v>
      </c>
    </row>
    <row r="35" spans="1:9" s="361" customFormat="1" ht="18" customHeight="1">
      <c r="A35" s="371" t="s">
        <v>122</v>
      </c>
      <c r="B35" s="369">
        <v>7455</v>
      </c>
      <c r="C35" s="370">
        <f>B35/$B$6</f>
        <v>0.006282619266530536</v>
      </c>
      <c r="D35" s="369">
        <v>7693</v>
      </c>
      <c r="E35" s="367">
        <f>(B35/D35-1)</f>
        <v>-0.030937215650591487</v>
      </c>
      <c r="F35" s="369">
        <v>59521</v>
      </c>
      <c r="G35" s="367">
        <f>(F35/$F$6)</f>
        <v>0.006897086354427341</v>
      </c>
      <c r="H35" s="368">
        <v>60360</v>
      </c>
      <c r="I35" s="367">
        <f>(F35/H35-1)</f>
        <v>-0.013899933730947667</v>
      </c>
    </row>
    <row r="36" spans="1:9" s="361" customFormat="1" ht="18" customHeight="1">
      <c r="A36" s="371" t="s">
        <v>121</v>
      </c>
      <c r="B36" s="369">
        <v>5896</v>
      </c>
      <c r="C36" s="370">
        <f>B36/$B$6</f>
        <v>0.00496878916102804</v>
      </c>
      <c r="D36" s="369">
        <v>4374</v>
      </c>
      <c r="E36" s="367">
        <f>(B36/D36-1)</f>
        <v>0.3479652491998171</v>
      </c>
      <c r="F36" s="369">
        <v>38355</v>
      </c>
      <c r="G36" s="367">
        <f>(F36/$F$6)</f>
        <v>0.0044444439294376884</v>
      </c>
      <c r="H36" s="368">
        <v>30262</v>
      </c>
      <c r="I36" s="367">
        <f>(F36/H36-1)</f>
        <v>0.2674311017117177</v>
      </c>
    </row>
    <row r="37" spans="1:9" s="361" customFormat="1" ht="18" customHeight="1">
      <c r="A37" s="371" t="s">
        <v>120</v>
      </c>
      <c r="B37" s="369">
        <v>5758</v>
      </c>
      <c r="C37" s="370">
        <f>B37/$B$6</f>
        <v>0.0048524911786294875</v>
      </c>
      <c r="D37" s="369">
        <v>5065</v>
      </c>
      <c r="E37" s="367">
        <f>(B37/D37-1)</f>
        <v>0.13682132280355375</v>
      </c>
      <c r="F37" s="369">
        <v>48956</v>
      </c>
      <c r="G37" s="367">
        <f>(F37/$F$6)</f>
        <v>0.0056728509192947845</v>
      </c>
      <c r="H37" s="368">
        <v>37401</v>
      </c>
      <c r="I37" s="367">
        <f>(F37/H37-1)</f>
        <v>0.30894895858399507</v>
      </c>
    </row>
    <row r="38" spans="1:9" s="361" customFormat="1" ht="18" customHeight="1">
      <c r="A38" s="371" t="s">
        <v>119</v>
      </c>
      <c r="B38" s="369">
        <v>5739</v>
      </c>
      <c r="C38" s="370">
        <f>B38/$B$6</f>
        <v>0.004836479137574614</v>
      </c>
      <c r="D38" s="369">
        <v>5013</v>
      </c>
      <c r="E38" s="367">
        <f>(B38/D38-1)</f>
        <v>0.1448234590065829</v>
      </c>
      <c r="F38" s="369">
        <v>40580</v>
      </c>
      <c r="G38" s="367">
        <f>(F38/$F$6)</f>
        <v>0.004702269186718326</v>
      </c>
      <c r="H38" s="368">
        <v>40194</v>
      </c>
      <c r="I38" s="367">
        <f>(F38/H38-1)</f>
        <v>0.009603423396526756</v>
      </c>
    </row>
    <row r="39" spans="1:9" s="361" customFormat="1" ht="18" customHeight="1">
      <c r="A39" s="371" t="s">
        <v>118</v>
      </c>
      <c r="B39" s="369">
        <v>5476</v>
      </c>
      <c r="C39" s="370">
        <f>B39/$B$6</f>
        <v>0.004614838779815052</v>
      </c>
      <c r="D39" s="369">
        <v>7730</v>
      </c>
      <c r="E39" s="367">
        <f>(B39/D39-1)</f>
        <v>-0.2915912031047866</v>
      </c>
      <c r="F39" s="369">
        <v>53812</v>
      </c>
      <c r="G39" s="367">
        <f>(F39/$F$6)</f>
        <v>0.006235547301027268</v>
      </c>
      <c r="H39" s="368">
        <v>54166</v>
      </c>
      <c r="I39" s="367">
        <f>(F39/H39-1)</f>
        <v>-0.00653546505187752</v>
      </c>
    </row>
    <row r="40" spans="1:9" s="361" customFormat="1" ht="18" customHeight="1">
      <c r="A40" s="371" t="s">
        <v>117</v>
      </c>
      <c r="B40" s="369">
        <v>5212</v>
      </c>
      <c r="C40" s="370">
        <f>B40/$B$6</f>
        <v>0.004392355683052603</v>
      </c>
      <c r="D40" s="369">
        <v>3871</v>
      </c>
      <c r="E40" s="367">
        <f>(B40/D40-1)</f>
        <v>0.346422113149057</v>
      </c>
      <c r="F40" s="369">
        <v>43354</v>
      </c>
      <c r="G40" s="367">
        <f>(F40/$F$6)</f>
        <v>0.005023710653548208</v>
      </c>
      <c r="H40" s="368">
        <v>29151</v>
      </c>
      <c r="I40" s="367">
        <f>(F40/H40-1)</f>
        <v>0.48722170766011463</v>
      </c>
    </row>
    <row r="41" spans="1:9" s="361" customFormat="1" ht="18" customHeight="1">
      <c r="A41" s="371" t="s">
        <v>116</v>
      </c>
      <c r="B41" s="369">
        <v>4368</v>
      </c>
      <c r="C41" s="370">
        <f>B41/$B$6</f>
        <v>0.003681083964615075</v>
      </c>
      <c r="D41" s="369">
        <v>3227</v>
      </c>
      <c r="E41" s="367">
        <f>(B41/D41-1)</f>
        <v>0.3535791757049891</v>
      </c>
      <c r="F41" s="369">
        <v>30862</v>
      </c>
      <c r="G41" s="367">
        <f>(F41/$F$6)</f>
        <v>0.0035761811641326015</v>
      </c>
      <c r="H41" s="368">
        <v>21465</v>
      </c>
      <c r="I41" s="367">
        <f>(F41/H41-1)</f>
        <v>0.4377824365245748</v>
      </c>
    </row>
    <row r="42" spans="1:9" s="361" customFormat="1" ht="18" customHeight="1">
      <c r="A42" s="371" t="s">
        <v>115</v>
      </c>
      <c r="B42" s="369">
        <v>4239</v>
      </c>
      <c r="C42" s="370">
        <f>B42/$B$6</f>
        <v>0.003572370633242514</v>
      </c>
      <c r="D42" s="369">
        <v>3319</v>
      </c>
      <c r="E42" s="367">
        <f>(B42/D42-1)</f>
        <v>0.2771919252786983</v>
      </c>
      <c r="F42" s="369">
        <v>29559</v>
      </c>
      <c r="G42" s="367">
        <f>(F42/$F$6)</f>
        <v>0.003425194058408255</v>
      </c>
      <c r="H42" s="368">
        <v>25295</v>
      </c>
      <c r="I42" s="367">
        <f>(F42/H42-1)</f>
        <v>0.16857086380707642</v>
      </c>
    </row>
    <row r="43" spans="1:9" s="361" customFormat="1" ht="18" customHeight="1">
      <c r="A43" s="371" t="s">
        <v>114</v>
      </c>
      <c r="B43" s="369">
        <v>2892</v>
      </c>
      <c r="C43" s="370">
        <f>B43/$B$6</f>
        <v>0.0024372011963522885</v>
      </c>
      <c r="D43" s="369">
        <v>2928</v>
      </c>
      <c r="E43" s="367">
        <f>(B43/D43-1)</f>
        <v>-0.012295081967213073</v>
      </c>
      <c r="F43" s="369">
        <v>24602</v>
      </c>
      <c r="G43" s="367">
        <f>(F43/$F$6)</f>
        <v>0.0028507941481430324</v>
      </c>
      <c r="H43" s="368">
        <v>23736</v>
      </c>
      <c r="I43" s="367">
        <f>(F43/H43-1)</f>
        <v>0.036484664644421905</v>
      </c>
    </row>
    <row r="44" spans="1:9" s="361" customFormat="1" ht="18" customHeight="1">
      <c r="A44" s="371" t="s">
        <v>113</v>
      </c>
      <c r="B44" s="369">
        <v>2649</v>
      </c>
      <c r="C44" s="370">
        <f>B44/$B$6</f>
        <v>0.0022324156186504882</v>
      </c>
      <c r="D44" s="369">
        <v>2333</v>
      </c>
      <c r="E44" s="367">
        <f>(B44/D44-1)</f>
        <v>0.1354479211315902</v>
      </c>
      <c r="F44" s="369">
        <v>17834</v>
      </c>
      <c r="G44" s="367">
        <f>(F44/$F$6)</f>
        <v>0.0020665418599293893</v>
      </c>
      <c r="H44" s="368">
        <v>17453</v>
      </c>
      <c r="I44" s="367">
        <f>(F44/H44-1)</f>
        <v>0.021830057869707264</v>
      </c>
    </row>
    <row r="45" spans="1:9" s="361" customFormat="1" ht="18" customHeight="1">
      <c r="A45" s="371" t="s">
        <v>112</v>
      </c>
      <c r="B45" s="369">
        <v>1406</v>
      </c>
      <c r="C45" s="370">
        <f>B45/$B$6</f>
        <v>0.0011848910380606217</v>
      </c>
      <c r="D45" s="369">
        <v>1808</v>
      </c>
      <c r="E45" s="367">
        <f>(B45/D45-1)</f>
        <v>-0.22234513274336287</v>
      </c>
      <c r="F45" s="369">
        <v>12315</v>
      </c>
      <c r="G45" s="367">
        <f>(F45/$F$6)</f>
        <v>0.001427019345353282</v>
      </c>
      <c r="H45" s="368">
        <v>15234</v>
      </c>
      <c r="I45" s="367">
        <f>(F45/H45-1)</f>
        <v>-0.19161087042142577</v>
      </c>
    </row>
    <row r="46" spans="1:9" s="361" customFormat="1" ht="18" customHeight="1" thickBot="1">
      <c r="A46" s="366" t="s">
        <v>111</v>
      </c>
      <c r="B46" s="364">
        <v>166315</v>
      </c>
      <c r="C46" s="365">
        <f>B46/$B$6</f>
        <v>0.14016013726532878</v>
      </c>
      <c r="D46" s="364">
        <v>129186</v>
      </c>
      <c r="E46" s="362">
        <f>(B46/D46-1)</f>
        <v>0.2874073041970493</v>
      </c>
      <c r="F46" s="364">
        <v>1182911</v>
      </c>
      <c r="G46" s="362">
        <f>(F46/$F$6)</f>
        <v>0.1370716102989197</v>
      </c>
      <c r="H46" s="363">
        <v>920601</v>
      </c>
      <c r="I46" s="362">
        <f>(F46/H46-1)</f>
        <v>0.28493342935756094</v>
      </c>
    </row>
    <row r="47" ht="13.5">
      <c r="A47" s="360" t="s">
        <v>110</v>
      </c>
    </row>
    <row r="48" ht="9.75" customHeight="1">
      <c r="A48" s="219"/>
    </row>
  </sheetData>
  <sheetProtection/>
  <mergeCells count="5">
    <mergeCell ref="H1:I1"/>
    <mergeCell ref="B4:E4"/>
    <mergeCell ref="F4:I4"/>
    <mergeCell ref="A4:A5"/>
    <mergeCell ref="A3:I3"/>
  </mergeCells>
  <conditionalFormatting sqref="I47:I65536 E47:E65536 I3:I5 E3:E5">
    <cfRule type="cellIs" priority="3" dxfId="10" operator="lessThan" stopIfTrue="1">
      <formula>0</formula>
    </cfRule>
  </conditionalFormatting>
  <conditionalFormatting sqref="E6:E46 I6:I46">
    <cfRule type="cellIs" priority="1" dxfId="10" operator="lessThan" stopIfTrue="1">
      <formula>0</formula>
    </cfRule>
    <cfRule type="cellIs" priority="2" dxfId="11" operator="greaterThanOrEqual" stopIfTrue="1">
      <formula>0</formula>
    </cfRule>
  </conditionalFormatting>
  <hyperlinks>
    <hyperlink ref="H1:I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A. E. de Aeronáutica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Estadisticos Agosto 2010</dc:title>
  <dc:subject/>
  <dc:creator>79575522</dc:creator>
  <cp:keywords/>
  <dc:description/>
  <cp:lastModifiedBy>79575522</cp:lastModifiedBy>
  <cp:lastPrinted>2010-10-04T20:06:00Z</cp:lastPrinted>
  <dcterms:created xsi:type="dcterms:W3CDTF">2010-10-04T19:40:45Z</dcterms:created>
  <dcterms:modified xsi:type="dcterms:W3CDTF">2010-10-04T20:30:03Z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AEVVZYF6TF2M-634-13</vt:lpwstr>
  </property>
  <property fmtid="{D5CDD505-2E9C-101B-9397-08002B2CF9AE}" pid="3" name="_dlc_DocIdItemGuid">
    <vt:lpwstr>89a99cb5-941c-4834-a486-bd8ae9e86056</vt:lpwstr>
  </property>
  <property fmtid="{D5CDD505-2E9C-101B-9397-08002B2CF9AE}" pid="4" name="_dlc_DocIdUrl">
    <vt:lpwstr>http://bog127/AAeronautica/Estadisticas/TAereo/EOperacionales/BolPubAnte/_layouts/DocIdRedir.aspx?ID=AEVVZYF6TF2M-634-13, AEVVZYF6TF2M-634-13</vt:lpwstr>
  </property>
  <property fmtid="{D5CDD505-2E9C-101B-9397-08002B2CF9AE}" pid="5" name="Clase">
    <vt:lpwstr>Origen-Destino AÑO 2010</vt:lpwstr>
  </property>
  <property fmtid="{D5CDD505-2E9C-101B-9397-08002B2CF9AE}" pid="6" name="Sesion">
    <vt:lpwstr>Boletines Mensuales Origen-Destino</vt:lpwstr>
  </property>
  <property fmtid="{D5CDD505-2E9C-101B-9397-08002B2CF9AE}" pid="7" name="Orden">
    <vt:lpwstr>89.0000000000000</vt:lpwstr>
  </property>
  <property fmtid="{D5CDD505-2E9C-101B-9397-08002B2CF9AE}" pid="8" name="TaskStatus">
    <vt:lpwstr/>
  </property>
  <property fmtid="{D5CDD505-2E9C-101B-9397-08002B2CF9AE}" pid="9" name="Vigencia">
    <vt:lpwstr>2010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